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68" firstSheet="2" activeTab="2"/>
  </bookViews>
  <sheets>
    <sheet name="Plan1" sheetId="1" state="hidden" r:id="rId1"/>
    <sheet name="Plan3" sheetId="2" state="hidden" r:id="rId2"/>
    <sheet name="MODELO" sheetId="3" r:id="rId3"/>
  </sheets>
  <definedNames/>
  <calcPr fullCalcOnLoad="1"/>
</workbook>
</file>

<file path=xl/sharedStrings.xml><?xml version="1.0" encoding="utf-8"?>
<sst xmlns="http://schemas.openxmlformats.org/spreadsheetml/2006/main" count="235" uniqueCount="196">
  <si>
    <t>ORÇAMENTO - SERVIÇOS DE LIMPEZA E CONSERVAÇÃO - TST</t>
  </si>
  <si>
    <t>Quadro Resumo - TOTALIZAÇÃO - CUSTO DA MÃO DE OBRA</t>
  </si>
  <si>
    <t>rateio</t>
  </si>
  <si>
    <t>Categoria Profissional</t>
  </si>
  <si>
    <t>Qtd. Profissionais</t>
  </si>
  <si>
    <t>Custo Mensal do Profissional</t>
  </si>
  <si>
    <t>Custo Total por Profissioinal</t>
  </si>
  <si>
    <t xml:space="preserve">ENCARREGADO GERAL </t>
  </si>
  <si>
    <t>Enc.Geral</t>
  </si>
  <si>
    <t>ENCARREGADO</t>
  </si>
  <si>
    <t>Encarregado (5)</t>
  </si>
  <si>
    <t>ENCARREGADO JAUZEIRO *</t>
  </si>
  <si>
    <t>SERVENTE</t>
  </si>
  <si>
    <t>SERVENTE - ÁREA HOSPITALAR</t>
  </si>
  <si>
    <t>SERVENTE JAUZEIRO *</t>
  </si>
  <si>
    <t>ALMOXARIFE</t>
  </si>
  <si>
    <t>Almoxarife</t>
  </si>
  <si>
    <t>JARDINEIRO</t>
  </si>
  <si>
    <t>AUXILIAR DE JARDIM</t>
  </si>
  <si>
    <t>LAVADOR DE AUTOS</t>
  </si>
  <si>
    <t>CUSTO TOTAL MENSAL</t>
  </si>
  <si>
    <t>* Serviço executado 6 meses no ano (rateio em 12 meses)</t>
  </si>
  <si>
    <t>CUSTO TOTAL ANUAL</t>
  </si>
  <si>
    <t>CUSTO TOTAL 60 MESES</t>
  </si>
  <si>
    <t>Quadro comparativo - Estimativa de Custos para Nova Contratação</t>
  </si>
  <si>
    <t>RECEPÇÃO</t>
  </si>
  <si>
    <t>Contrato Vigente - Planalto Service</t>
  </si>
  <si>
    <t xml:space="preserve"> Nº de Postos</t>
  </si>
  <si>
    <t>Custo do Posto</t>
  </si>
  <si>
    <t>Custo Total</t>
  </si>
  <si>
    <t>12 x 36 noturna</t>
  </si>
  <si>
    <t>12 x 36 diurna</t>
  </si>
  <si>
    <t>44 horas semanais</t>
  </si>
  <si>
    <t>44 horas (supervisor</t>
  </si>
  <si>
    <t>Total Mensal</t>
  </si>
  <si>
    <t xml:space="preserve">Previsão de Custo - nova contratação </t>
  </si>
  <si>
    <t>Estimativa acima em</t>
  </si>
  <si>
    <t>PORTARIA</t>
  </si>
  <si>
    <t>Quantitativo de Profissionais</t>
  </si>
  <si>
    <t>44 horas (supervisor)</t>
  </si>
  <si>
    <t>Supervisor 12X36 Diurna</t>
  </si>
  <si>
    <t>Notas</t>
  </si>
  <si>
    <t>Houve acréscimo de um Supervisor - jornada de trabalho 12 x 36</t>
  </si>
  <si>
    <t>Estimativa de custos, considerando propostas encaminhadas na ocasião da pesquisa de preços</t>
  </si>
  <si>
    <t>Pregão nº</t>
  </si>
  <si>
    <t>RAZÃO SOCIAL</t>
  </si>
  <si>
    <t>CNPJ</t>
  </si>
  <si>
    <t>1.1</t>
  </si>
  <si>
    <t>LUCRO REAL; LUCRO PRESUMIDO; OPTANTE SIMPLES NACIONAL    Responda aqui ---&gt;</t>
  </si>
  <si>
    <t>IMPORTANTE:</t>
  </si>
  <si>
    <t>As alíquotas dos Encargos Sociais, e dos Tributos, deverão, necessariamente, refletir o Regime de Tributação da empresa, devendo-se em todas as situações excluir o IR e a CSLL dos Tributos (Acórdão TCU N° 950/2007).</t>
  </si>
  <si>
    <t>2 . Discriminação dos Serviços (dados referentes à contratação)</t>
  </si>
  <si>
    <t>2.1</t>
  </si>
  <si>
    <t xml:space="preserve">Data de apresentação da proposta (dia/mês/ano) </t>
  </si>
  <si>
    <t>2.2</t>
  </si>
  <si>
    <t xml:space="preserve">Município/UF </t>
  </si>
  <si>
    <t>2.3</t>
  </si>
  <si>
    <t>Ano Acordo, Convenção ou Sentença Normativa em Dissídio Coletivo</t>
  </si>
  <si>
    <t>2.4</t>
  </si>
  <si>
    <t xml:space="preserve">Tipo de serviço </t>
  </si>
  <si>
    <t>2.5</t>
  </si>
  <si>
    <t xml:space="preserve">Unidade de medida </t>
  </si>
  <si>
    <t>m2</t>
  </si>
  <si>
    <t>2.6</t>
  </si>
  <si>
    <r>
      <t xml:space="preserve">Quantidade </t>
    </r>
    <r>
      <rPr>
        <i/>
        <u val="single"/>
        <sz val="8"/>
        <rFont val="Calibri"/>
        <family val="2"/>
      </rPr>
      <t>(total)</t>
    </r>
    <r>
      <rPr>
        <sz val="8"/>
        <rFont val="Calibri"/>
        <family val="2"/>
      </rPr>
      <t xml:space="preserve"> a contratar (em função da unidade de medida) </t>
    </r>
  </si>
  <si>
    <t>2.7</t>
  </si>
  <si>
    <r>
      <t>N</t>
    </r>
    <r>
      <rPr>
        <strike/>
        <sz val="8"/>
        <rFont val="Calibri"/>
        <family val="2"/>
      </rPr>
      <t>º</t>
    </r>
    <r>
      <rPr>
        <sz val="8"/>
        <rFont val="Calibri"/>
        <family val="2"/>
      </rPr>
      <t xml:space="preserve"> de meses de execução contratual</t>
    </r>
  </si>
  <si>
    <t>12 meses</t>
  </si>
  <si>
    <t>MÃO DE OBRA</t>
  </si>
  <si>
    <t xml:space="preserve">PREENCHER UMA PLANILHA PARA CADA CATEGORIA PROFISSIONAL </t>
  </si>
  <si>
    <t>Tipo de Categoria Profissional</t>
  </si>
  <si>
    <t>Quantidade</t>
  </si>
  <si>
    <t>3.1</t>
  </si>
  <si>
    <t>4. Dados complementares para composição dos custos referente à mão de obra</t>
  </si>
  <si>
    <t>4.1</t>
  </si>
  <si>
    <t xml:space="preserve">Salário mínimo oficial vigente  </t>
  </si>
  <si>
    <t>4.2</t>
  </si>
  <si>
    <t>Categoria profissional  (vinculada à execução contratual)</t>
  </si>
  <si>
    <t>4.3</t>
  </si>
  <si>
    <t>Data base da categoria (dia/mês/ano)</t>
  </si>
  <si>
    <t>                                Nota: Deverão ser informados os valores unitários por empregado.</t>
  </si>
  <si>
    <t>Remuneração</t>
  </si>
  <si>
    <t> %</t>
  </si>
  <si>
    <t>Valor (R$)</t>
  </si>
  <si>
    <t>5.1</t>
  </si>
  <si>
    <t>Salário  (observar o mínimo estabelecido na última  CCT)</t>
  </si>
  <si>
    <t>5.2</t>
  </si>
  <si>
    <t>5.3</t>
  </si>
  <si>
    <t>Total de Remuneração</t>
  </si>
  <si>
    <t>Insumos de Mão-de-obra(*)</t>
  </si>
  <si>
    <t>Dias Trabalhados/Mès</t>
  </si>
  <si>
    <t>6.1</t>
  </si>
  <si>
    <t xml:space="preserve">Transporte                                                                </t>
  </si>
  <si>
    <t>Dedução Legal (Base de Cálculo - limite de 6% do salário básico)</t>
  </si>
  <si>
    <t>6.2</t>
  </si>
  <si>
    <t>6.3</t>
  </si>
  <si>
    <t>6.4</t>
  </si>
  <si>
    <t>Equipamentos  (EPI e Outros - de Uso Pessoal)</t>
  </si>
  <si>
    <t>6.5</t>
  </si>
  <si>
    <t>Assistência médica (Assistência Médica e Odontológica)</t>
  </si>
  <si>
    <t>6.6</t>
  </si>
  <si>
    <t>Seguro de vida</t>
  </si>
  <si>
    <t>6.7</t>
  </si>
  <si>
    <t>Treinamento/Capacitação/ Reciclagem</t>
  </si>
  <si>
    <t>6.8</t>
  </si>
  <si>
    <t>Fundo Social e Odontológico</t>
  </si>
  <si>
    <t>6.9</t>
  </si>
  <si>
    <t>Fundo para Indenização</t>
  </si>
  <si>
    <t>6.9.1</t>
  </si>
  <si>
    <t>OUTROS ( ESPECIFICAR)</t>
  </si>
  <si>
    <t>6.10</t>
  </si>
  <si>
    <t>Total de Insumos de Mão-de-obra</t>
  </si>
  <si>
    <t xml:space="preserve"> Nota (*): o valor informado deverá ser o custo real do insumo (descontado o valor eventualmente pago pelo empregado).</t>
  </si>
  <si>
    <t>** Todos os Custos deverão, necessariamente, refletir em benefícios aos  funcionários - Informar somente se houver.</t>
  </si>
  <si>
    <t>Quadro com Detalhamento de Encargos Sociais e Trabalhistas</t>
  </si>
  <si>
    <t>7. VALOR BASE PARA CÁLCULO DE CADA  ENCARGOS SOCIAL</t>
  </si>
  <si>
    <t>Grupo "A": (Se Optante pelo Simples Nacional, informar somente os itens devidos)</t>
  </si>
  <si>
    <t>Valor</t>
  </si>
  <si>
    <t>01 - INSS                                         </t>
  </si>
  <si>
    <t>02 - SESI ou SESC            </t>
  </si>
  <si>
    <t>03 - SENAI ou SENAC                    </t>
  </si>
  <si>
    <t>04 - INCRA                   </t>
  </si>
  <si>
    <t>05 - SALÁRIO EDUCAÇÃO  </t>
  </si>
  <si>
    <t>06 - FGTS                                      </t>
  </si>
  <si>
    <t>07 - seguro acidente do trabalho  - (Decreto 3.048/99 e alterações)    </t>
  </si>
  <si>
    <t>08 - SEBRAE            </t>
  </si>
  <si>
    <t xml:space="preserve">Grupo "B": </t>
  </si>
  <si>
    <t>09 - férias e abono de férias                        </t>
  </si>
  <si>
    <t>Grupo "C"</t>
  </si>
  <si>
    <t>Grupo "D":</t>
  </si>
  <si>
    <t>20 - incidência dos encargos do grupo "A" sobre os itens do grupo "B"</t>
  </si>
  <si>
    <t>VALOR DOS ENCARGOS SOCIAIS -</t>
  </si>
  <si>
    <t>VALOR DA MÃO-DE-OBRA (Remuneração + Encargos Sociais + Insumos de Mão de Obra):</t>
  </si>
  <si>
    <t>9. Módulo: Demais componentes</t>
  </si>
  <si>
    <t>Demais Componentes</t>
  </si>
  <si>
    <t>%</t>
  </si>
  <si>
    <t>9.1</t>
  </si>
  <si>
    <t>9.2</t>
  </si>
  <si>
    <t>Lucro</t>
  </si>
  <si>
    <t>Total de Demais Componentes</t>
  </si>
  <si>
    <t>TOTAL (Remuneração + Encargos Sociais + Insumos de Mão de Obra + Insumos Diversos + Desp.Op):</t>
  </si>
  <si>
    <t>10. Módulo: Tributos</t>
  </si>
  <si>
    <t>BASE DE CÁLCULO (P1)</t>
  </si>
  <si>
    <r>
      <t xml:space="preserve">INFORMAR REGIME TRIBUTÁRIO:  </t>
    </r>
    <r>
      <rPr>
        <sz val="8"/>
        <rFont val="Calibri"/>
        <family val="2"/>
      </rPr>
      <t>LUCRO PRESUMIDO,  LUCRO REAL, OU SIMPLES NACIONAL &gt;</t>
    </r>
  </si>
  <si>
    <t>10.1</t>
  </si>
  <si>
    <t>Tributos</t>
  </si>
  <si>
    <t>10.2</t>
  </si>
  <si>
    <t>Tributos Federais (exceto IRPJ e CSLL)</t>
  </si>
  <si>
    <t>10.3</t>
  </si>
  <si>
    <t>PIS</t>
  </si>
  <si>
    <t>10.4</t>
  </si>
  <si>
    <t>COFINS</t>
  </si>
  <si>
    <t>10.5</t>
  </si>
  <si>
    <t>ISSQN</t>
  </si>
  <si>
    <t>10.7</t>
  </si>
  <si>
    <t>Total de Tributos + CPP</t>
  </si>
  <si>
    <t xml:space="preserve">Nota 1: O valor referente a tributos é obtido aplicando-se o percentual sobre o valor do faturamento. </t>
  </si>
  <si>
    <t>Nota 2 - Ajustar conforme regime tributário - Se optante pelo Simpçes Nacional, ver anexos da LC 123/2006 SRF. Excluir IR e CSLL</t>
  </si>
  <si>
    <t>Nota 3: O campo referente à Contribuição Previdenciária Patronal somente deverá ser preenchido se a proponente for optante pelo Simples Nacional.</t>
  </si>
  <si>
    <t>Quadros-resumo</t>
  </si>
  <si>
    <t>11. Quadro-resumo da Remuneração da Mão de Obra</t>
  </si>
  <si>
    <t>I</t>
  </si>
  <si>
    <r>
      <t xml:space="preserve">Mão-de-obra vinculada à execução contratual </t>
    </r>
    <r>
      <rPr>
        <sz val="8"/>
        <rFont val="Calibri"/>
        <family val="2"/>
      </rPr>
      <t>(valor por empregado)</t>
    </r>
  </si>
  <si>
    <t>Valor unit. (R$)</t>
  </si>
  <si>
    <t>A</t>
  </si>
  <si>
    <t>B</t>
  </si>
  <si>
    <t>Encargos sociais</t>
  </si>
  <si>
    <t>C</t>
  </si>
  <si>
    <t>Insumos de mão-de-obra</t>
  </si>
  <si>
    <t>D</t>
  </si>
  <si>
    <t>Subtotal</t>
  </si>
  <si>
    <t>Total de Mão-de-obra</t>
  </si>
  <si>
    <t>12. Quadro-resumo do Valor Mensal do Profissional</t>
  </si>
  <si>
    <t>Valor Mensal Total ref. Mão-de-obra vinculada à execução contratual</t>
  </si>
  <si>
    <t>Unid / Elementos</t>
  </si>
  <si>
    <t>Mão-de-obra (vinculada à execução dos serviços)</t>
  </si>
  <si>
    <t>Demais componentes</t>
  </si>
  <si>
    <t>Valor mensal do serviço (preço do profissional)</t>
  </si>
  <si>
    <t xml:space="preserve">Uniformes                                                                                                     </t>
  </si>
  <si>
    <t>10 - 1/3 férias constitucionais</t>
  </si>
  <si>
    <t>11 - faltas justificadas/auxilio doença</t>
  </si>
  <si>
    <t>12 - acidente de trabalho                 </t>
  </si>
  <si>
    <t>13 - auxilio paternidade</t>
  </si>
  <si>
    <t>14 - faltas legais                              </t>
  </si>
  <si>
    <t>15 - Reciclagem/Treinamento</t>
  </si>
  <si>
    <t>16 - aviso prévio                             </t>
  </si>
  <si>
    <t>17 - 13º salário                          </t>
  </si>
  <si>
    <t>18 - multa FGTS</t>
  </si>
  <si>
    <t>19 - indenização adicional              </t>
  </si>
  <si>
    <t>21 - incidência sobre salário maternidade</t>
  </si>
  <si>
    <t>Despesas Operacionais/administrativas/financeiras</t>
  </si>
  <si>
    <t>1 Mês</t>
  </si>
  <si>
    <t>Insalubridade</t>
  </si>
  <si>
    <t xml:space="preserve">MODELO ORIENTATIVO PLANILHA DE CUSTOS E FORMAÇÃO DE PREÇO </t>
  </si>
  <si>
    <t>Auxílio alimentação (TA  CCT 2018-2018)</t>
  </si>
  <si>
    <t>Dedução Lega (TA CCT 2018-2018)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</si>
</sst>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_-* #,##0.00_-;\-* #,##0.00_-;_-* \-??_-;_-@_-"/>
    <numFmt numFmtId="174" formatCode="_(* #,##0.00_);_(* \(#,##0.00\);_(* \-??_);_(@_)"/>
    <numFmt numFmtId="175" formatCode="0.000%"/>
    <numFmt numFmtId="176" formatCode="0.000000000"/>
    <numFmt numFmtId="177" formatCode="0.00000000"/>
    <numFmt numFmtId="178" formatCode="&quot;R$&quot;\ #,##0"/>
    <numFmt numFmtId="179" formatCode="&quot;R$&quot;\ #,##0.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#,##0.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44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u val="single"/>
      <sz val="8"/>
      <name val="Calibri"/>
      <family val="2"/>
    </font>
    <font>
      <strike/>
      <sz val="8"/>
      <name val="Calibri"/>
      <family val="2"/>
    </font>
    <font>
      <b/>
      <u val="single"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8"/>
      <color indexed="19"/>
      <name val="Calibri"/>
      <family val="2"/>
    </font>
    <font>
      <sz val="7"/>
      <color indexed="11"/>
      <name val="Calibri"/>
      <family val="2"/>
    </font>
    <font>
      <b/>
      <sz val="8"/>
      <name val="Arial"/>
      <family val="2"/>
    </font>
    <font>
      <sz val="7"/>
      <name val="Calibri"/>
      <family val="2"/>
    </font>
    <font>
      <sz val="8"/>
      <color indexed="11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8"/>
      <color theme="3"/>
      <name val="Cambri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2" fontId="0" fillId="0" borderId="10" xfId="45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17" fillId="4" borderId="10" xfId="0" applyFont="1" applyFill="1" applyBorder="1" applyAlignment="1">
      <alignment horizontal="center" vertical="center"/>
    </xf>
    <xf numFmtId="172" fontId="17" fillId="4" borderId="10" xfId="0" applyNumberFormat="1" applyFont="1" applyFill="1" applyBorder="1" applyAlignment="1">
      <alignment horizontal="center" vertical="center"/>
    </xf>
    <xf numFmtId="172" fontId="17" fillId="0" borderId="10" xfId="45" applyFont="1" applyFill="1" applyBorder="1" applyAlignment="1" applyProtection="1">
      <alignment vertical="center"/>
      <protection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10" xfId="45" applyFont="1" applyFill="1" applyBorder="1" applyAlignment="1" applyProtection="1">
      <alignment/>
      <protection/>
    </xf>
    <xf numFmtId="172" fontId="17" fillId="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0" fontId="18" fillId="0" borderId="16" xfId="0" applyFont="1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9" fontId="0" fillId="0" borderId="17" xfId="5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7" fillId="0" borderId="19" xfId="0" applyFont="1" applyBorder="1" applyAlignment="1">
      <alignment horizontal="center" vertical="center"/>
    </xf>
    <xf numFmtId="172" fontId="17" fillId="4" borderId="19" xfId="0" applyNumberFormat="1" applyFont="1" applyFill="1" applyBorder="1" applyAlignment="1">
      <alignment/>
    </xf>
    <xf numFmtId="172" fontId="0" fillId="0" borderId="19" xfId="0" applyNumberFormat="1" applyBorder="1" applyAlignment="1">
      <alignment/>
    </xf>
    <xf numFmtId="9" fontId="0" fillId="0" borderId="20" xfId="51" applyFont="1" applyFill="1" applyBorder="1" applyAlignment="1" applyProtection="1">
      <alignment horizontal="center" vertical="center"/>
      <protection/>
    </xf>
    <xf numFmtId="172" fontId="0" fillId="0" borderId="0" xfId="45" applyFon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2" fontId="0" fillId="0" borderId="17" xfId="45" applyFont="1" applyFill="1" applyBorder="1" applyAlignment="1" applyProtection="1">
      <alignment/>
      <protection/>
    </xf>
    <xf numFmtId="172" fontId="17" fillId="4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2" fillId="24" borderId="25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4" fillId="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/>
    </xf>
    <xf numFmtId="14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top" wrapText="1"/>
    </xf>
    <xf numFmtId="0" fontId="29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top" wrapText="1"/>
    </xf>
    <xf numFmtId="172" fontId="30" fillId="24" borderId="10" xfId="45" applyFont="1" applyFill="1" applyBorder="1" applyAlignment="1" applyProtection="1">
      <alignment horizontal="center" vertical="center" wrapText="1"/>
      <protection/>
    </xf>
    <xf numFmtId="14" fontId="22" fillId="24" borderId="1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 vertical="center" wrapText="1"/>
    </xf>
    <xf numFmtId="10" fontId="22" fillId="24" borderId="10" xfId="51" applyNumberFormat="1" applyFont="1" applyFill="1" applyBorder="1" applyAlignment="1" applyProtection="1">
      <alignment horizontal="center" vertical="center" wrapText="1"/>
      <protection/>
    </xf>
    <xf numFmtId="173" fontId="22" fillId="25" borderId="10" xfId="53" applyNumberFormat="1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>
      <alignment horizontal="left" wrapText="1"/>
    </xf>
    <xf numFmtId="10" fontId="22" fillId="0" borderId="10" xfId="51" applyNumberFormat="1" applyFont="1" applyFill="1" applyBorder="1" applyAlignment="1" applyProtection="1">
      <alignment horizontal="center" wrapText="1"/>
      <protection/>
    </xf>
    <xf numFmtId="173" fontId="22" fillId="26" borderId="10" xfId="53" applyNumberFormat="1" applyFont="1" applyFill="1" applyBorder="1" applyAlignment="1" applyProtection="1">
      <alignment horizontal="left" vertical="center" wrapText="1"/>
      <protection/>
    </xf>
    <xf numFmtId="10" fontId="24" fillId="24" borderId="10" xfId="0" applyNumberFormat="1" applyFont="1" applyFill="1" applyBorder="1" applyAlignment="1">
      <alignment horizontal="center" vertical="top" wrapText="1"/>
    </xf>
    <xf numFmtId="173" fontId="24" fillId="24" borderId="10" xfId="53" applyNumberFormat="1" applyFont="1" applyFill="1" applyBorder="1" applyAlignment="1" applyProtection="1">
      <alignment horizontal="left" vertical="center" wrapText="1"/>
      <protection/>
    </xf>
    <xf numFmtId="173" fontId="22" fillId="24" borderId="0" xfId="53" applyNumberFormat="1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>
      <alignment vertical="top" wrapText="1"/>
    </xf>
    <xf numFmtId="172" fontId="31" fillId="0" borderId="27" xfId="45" applyFont="1" applyFill="1" applyBorder="1" applyAlignment="1" applyProtection="1">
      <alignment horizontal="center" wrapText="1"/>
      <protection/>
    </xf>
    <xf numFmtId="173" fontId="22" fillId="24" borderId="0" xfId="53" applyNumberFormat="1" applyFont="1" applyFill="1" applyBorder="1" applyAlignment="1" applyProtection="1">
      <alignment horizontal="left" vertical="center" wrapText="1"/>
      <protection/>
    </xf>
    <xf numFmtId="0" fontId="22" fillId="24" borderId="28" xfId="0" applyFont="1" applyFill="1" applyBorder="1" applyAlignment="1">
      <alignment vertical="center" wrapText="1"/>
    </xf>
    <xf numFmtId="1" fontId="30" fillId="0" borderId="25" xfId="51" applyNumberFormat="1" applyFont="1" applyFill="1" applyBorder="1" applyAlignment="1" applyProtection="1">
      <alignment horizontal="center" vertical="center" wrapText="1"/>
      <protection/>
    </xf>
    <xf numFmtId="0" fontId="22" fillId="24" borderId="25" xfId="0" applyFont="1" applyFill="1" applyBorder="1" applyAlignment="1">
      <alignment vertical="center" wrapText="1"/>
    </xf>
    <xf numFmtId="9" fontId="22" fillId="25" borderId="10" xfId="51" applyFont="1" applyFill="1" applyBorder="1" applyAlignment="1" applyProtection="1">
      <alignment horizontal="center" vertical="center" wrapText="1"/>
      <protection/>
    </xf>
    <xf numFmtId="172" fontId="22" fillId="0" borderId="10" xfId="45" applyFont="1" applyFill="1" applyBorder="1" applyAlignment="1" applyProtection="1">
      <alignment horizontal="left" vertical="center" wrapText="1"/>
      <protection/>
    </xf>
    <xf numFmtId="1" fontId="30" fillId="0" borderId="25" xfId="0" applyNumberFormat="1" applyFont="1" applyFill="1" applyBorder="1" applyAlignment="1">
      <alignment horizontal="center" vertical="center" wrapText="1"/>
    </xf>
    <xf numFmtId="172" fontId="22" fillId="0" borderId="10" xfId="45" applyFont="1" applyFill="1" applyBorder="1" applyAlignment="1" applyProtection="1">
      <alignment horizontal="center" vertical="center" wrapText="1"/>
      <protection/>
    </xf>
    <xf numFmtId="172" fontId="22" fillId="25" borderId="10" xfId="45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172" fontId="22" fillId="25" borderId="10" xfId="45" applyFont="1" applyFill="1" applyBorder="1" applyAlignment="1" applyProtection="1">
      <alignment horizontal="right"/>
      <protection/>
    </xf>
    <xf numFmtId="172" fontId="24" fillId="24" borderId="10" xfId="45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left" vertical="top" wrapText="1"/>
    </xf>
    <xf numFmtId="173" fontId="32" fillId="24" borderId="0" xfId="0" applyNumberFormat="1" applyFont="1" applyFill="1" applyAlignment="1">
      <alignment vertical="center"/>
    </xf>
    <xf numFmtId="10" fontId="34" fillId="4" borderId="10" xfId="51" applyNumberFormat="1" applyFont="1" applyFill="1" applyBorder="1" applyAlignment="1" applyProtection="1">
      <alignment/>
      <protection/>
    </xf>
    <xf numFmtId="0" fontId="22" fillId="4" borderId="10" xfId="0" applyFont="1" applyFill="1" applyBorder="1" applyAlignment="1">
      <alignment horizontal="center" vertical="center"/>
    </xf>
    <xf numFmtId="10" fontId="21" fillId="25" borderId="10" xfId="51" applyNumberFormat="1" applyFont="1" applyFill="1" applyBorder="1" applyAlignment="1" applyProtection="1">
      <alignment/>
      <protection/>
    </xf>
    <xf numFmtId="172" fontId="22" fillId="24" borderId="10" xfId="45" applyNumberFormat="1" applyFont="1" applyFill="1" applyBorder="1" applyAlignment="1" applyProtection="1">
      <alignment vertical="center"/>
      <protection/>
    </xf>
    <xf numFmtId="10" fontId="21" fillId="25" borderId="10" xfId="51" applyNumberFormat="1" applyFont="1" applyFill="1" applyBorder="1" applyAlignment="1" applyProtection="1">
      <alignment/>
      <protection locked="0"/>
    </xf>
    <xf numFmtId="173" fontId="22" fillId="4" borderId="29" xfId="53" applyNumberFormat="1" applyFont="1" applyFill="1" applyBorder="1" applyAlignment="1" applyProtection="1">
      <alignment vertical="center"/>
      <protection/>
    </xf>
    <xf numFmtId="10" fontId="22" fillId="25" borderId="10" xfId="51" applyNumberFormat="1" applyFont="1" applyFill="1" applyBorder="1" applyAlignment="1" applyProtection="1">
      <alignment/>
      <protection/>
    </xf>
    <xf numFmtId="172" fontId="22" fillId="24" borderId="10" xfId="45" applyFont="1" applyFill="1" applyBorder="1" applyAlignment="1" applyProtection="1">
      <alignment vertical="center"/>
      <protection/>
    </xf>
    <xf numFmtId="10" fontId="22" fillId="25" borderId="10" xfId="51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0" fontId="22" fillId="24" borderId="0" xfId="51" applyNumberFormat="1" applyFont="1" applyFill="1" applyBorder="1" applyAlignment="1" applyProtection="1">
      <alignment/>
      <protection/>
    </xf>
    <xf numFmtId="174" fontId="22" fillId="0" borderId="0" xfId="0" applyNumberFormat="1" applyFont="1" applyAlignment="1">
      <alignment/>
    </xf>
    <xf numFmtId="173" fontId="32" fillId="24" borderId="10" xfId="53" applyNumberFormat="1" applyFont="1" applyFill="1" applyBorder="1" applyAlignment="1" applyProtection="1">
      <alignment vertical="center"/>
      <protection/>
    </xf>
    <xf numFmtId="10" fontId="22" fillId="4" borderId="0" xfId="51" applyNumberFormat="1" applyFont="1" applyFill="1" applyBorder="1" applyAlignment="1" applyProtection="1">
      <alignment/>
      <protection/>
    </xf>
    <xf numFmtId="0" fontId="22" fillId="4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173" fontId="32" fillId="24" borderId="0" xfId="0" applyNumberFormat="1" applyFont="1" applyFill="1" applyBorder="1" applyAlignment="1">
      <alignment vertical="center"/>
    </xf>
    <xf numFmtId="172" fontId="22" fillId="0" borderId="0" xfId="0" applyNumberFormat="1" applyFont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/>
    </xf>
    <xf numFmtId="10" fontId="22" fillId="25" borderId="10" xfId="51" applyNumberFormat="1" applyFont="1" applyFill="1" applyBorder="1" applyAlignment="1" applyProtection="1">
      <alignment horizontal="center" vertical="top" wrapText="1"/>
      <protection locked="0"/>
    </xf>
    <xf numFmtId="173" fontId="22" fillId="24" borderId="10" xfId="53" applyNumberFormat="1" applyFont="1" applyFill="1" applyBorder="1" applyAlignment="1" applyProtection="1">
      <alignment horizontal="left" vertical="center" wrapText="1"/>
      <protection/>
    </xf>
    <xf numFmtId="10" fontId="24" fillId="24" borderId="10" xfId="51" applyNumberFormat="1" applyFont="1" applyFill="1" applyBorder="1" applyAlignment="1" applyProtection="1">
      <alignment horizontal="center" vertical="top" wrapText="1"/>
      <protection/>
    </xf>
    <xf numFmtId="10" fontId="24" fillId="24" borderId="0" xfId="51" applyNumberFormat="1" applyFont="1" applyFill="1" applyBorder="1" applyAlignment="1" applyProtection="1">
      <alignment horizontal="center" vertical="top" wrapText="1"/>
      <protection/>
    </xf>
    <xf numFmtId="173" fontId="24" fillId="24" borderId="0" xfId="53" applyNumberFormat="1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Alignment="1">
      <alignment horizontal="left"/>
    </xf>
    <xf numFmtId="172" fontId="22" fillId="24" borderId="0" xfId="45" applyFont="1" applyFill="1" applyBorder="1" applyAlignment="1" applyProtection="1">
      <alignment vertical="center"/>
      <protection/>
    </xf>
    <xf numFmtId="0" fontId="24" fillId="24" borderId="0" xfId="0" applyFont="1" applyFill="1" applyAlignment="1">
      <alignment horizontal="left" vertical="center"/>
    </xf>
    <xf numFmtId="173" fontId="24" fillId="24" borderId="10" xfId="53" applyNumberFormat="1" applyFont="1" applyFill="1" applyBorder="1" applyAlignment="1" applyProtection="1">
      <alignment horizontal="center" vertical="center" wrapText="1"/>
      <protection/>
    </xf>
    <xf numFmtId="10" fontId="22" fillId="24" borderId="10" xfId="51" applyNumberFormat="1" applyFont="1" applyFill="1" applyBorder="1" applyAlignment="1" applyProtection="1">
      <alignment horizontal="center" vertical="top" wrapText="1"/>
      <protection/>
    </xf>
    <xf numFmtId="10" fontId="22" fillId="25" borderId="10" xfId="51" applyNumberFormat="1" applyFont="1" applyFill="1" applyBorder="1" applyAlignment="1" applyProtection="1">
      <alignment horizontal="center" vertical="top" wrapText="1"/>
      <protection/>
    </xf>
    <xf numFmtId="174" fontId="34" fillId="0" borderId="0" xfId="0" applyNumberFormat="1" applyFont="1" applyAlignment="1">
      <alignment horizontal="center" vertical="center"/>
    </xf>
    <xf numFmtId="173" fontId="22" fillId="0" borderId="0" xfId="0" applyNumberFormat="1" applyFont="1" applyAlignment="1">
      <alignment/>
    </xf>
    <xf numFmtId="173" fontId="24" fillId="24" borderId="10" xfId="51" applyNumberFormat="1" applyFont="1" applyFill="1" applyBorder="1" applyAlignment="1" applyProtection="1">
      <alignment horizontal="center" vertical="center" wrapText="1"/>
      <protection/>
    </xf>
    <xf numFmtId="176" fontId="22" fillId="0" borderId="0" xfId="0" applyNumberFormat="1" applyFont="1" applyAlignment="1">
      <alignment/>
    </xf>
    <xf numFmtId="177" fontId="22" fillId="24" borderId="0" xfId="53" applyNumberFormat="1" applyFont="1" applyFill="1" applyBorder="1" applyAlignment="1" applyProtection="1">
      <alignment vertical="center"/>
      <protection/>
    </xf>
    <xf numFmtId="0" fontId="22" fillId="24" borderId="0" xfId="0" applyFont="1" applyFill="1" applyAlignment="1">
      <alignment/>
    </xf>
    <xf numFmtId="0" fontId="24" fillId="0" borderId="0" xfId="0" applyFont="1" applyAlignment="1">
      <alignment/>
    </xf>
    <xf numFmtId="172" fontId="22" fillId="24" borderId="10" xfId="45" applyFont="1" applyFill="1" applyBorder="1" applyAlignment="1" applyProtection="1">
      <alignment horizontal="left" vertical="center"/>
      <protection/>
    </xf>
    <xf numFmtId="10" fontId="22" fillId="24" borderId="10" xfId="0" applyNumberFormat="1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wrapText="1"/>
    </xf>
    <xf numFmtId="173" fontId="24" fillId="4" borderId="10" xfId="0" applyNumberFormat="1" applyFont="1" applyFill="1" applyBorder="1" applyAlignment="1">
      <alignment horizontal="left" vertical="center" wrapText="1"/>
    </xf>
    <xf numFmtId="173" fontId="24" fillId="24" borderId="10" xfId="0" applyNumberFormat="1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left"/>
    </xf>
    <xf numFmtId="0" fontId="24" fillId="24" borderId="10" xfId="0" applyFont="1" applyFill="1" applyBorder="1" applyAlignment="1">
      <alignment horizontal="center" vertical="top" wrapText="1"/>
    </xf>
    <xf numFmtId="173" fontId="22" fillId="24" borderId="10" xfId="53" applyNumberFormat="1" applyFont="1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>
      <alignment horizontal="left" vertical="center" wrapText="1"/>
    </xf>
    <xf numFmtId="173" fontId="24" fillId="0" borderId="10" xfId="53" applyNumberFormat="1" applyFont="1" applyFill="1" applyBorder="1" applyAlignment="1" applyProtection="1">
      <alignment horizontal="center" vertical="center" wrapText="1"/>
      <protection/>
    </xf>
    <xf numFmtId="179" fontId="30" fillId="0" borderId="25" xfId="0" applyNumberFormat="1" applyFont="1" applyFill="1" applyBorder="1" applyAlignment="1">
      <alignment horizontal="center" vertical="center" wrapText="1"/>
    </xf>
    <xf numFmtId="10" fontId="22" fillId="27" borderId="10" xfId="51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/>
    </xf>
    <xf numFmtId="0" fontId="22" fillId="28" borderId="0" xfId="0" applyFont="1" applyFill="1" applyAlignment="1">
      <alignment vertical="top" wrapText="1"/>
    </xf>
    <xf numFmtId="173" fontId="22" fillId="29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vertical="center"/>
    </xf>
    <xf numFmtId="3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 vertical="center" textRotation="90"/>
    </xf>
    <xf numFmtId="0" fontId="22" fillId="24" borderId="2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2" fillId="25" borderId="27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173" fontId="24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173" fontId="22" fillId="25" borderId="10" xfId="53" applyNumberFormat="1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140625" style="0" customWidth="1"/>
    <col min="2" max="2" width="31.57421875" style="0" customWidth="1"/>
    <col min="3" max="3" width="13.7109375" style="0" customWidth="1"/>
    <col min="4" max="4" width="26.00390625" style="0" customWidth="1"/>
    <col min="5" max="5" width="20.28125" style="0" customWidth="1"/>
    <col min="6" max="6" width="13.57421875" style="0" customWidth="1"/>
  </cols>
  <sheetData>
    <row r="2" spans="1:5" s="1" customFormat="1" ht="23.25" customHeight="1">
      <c r="A2" s="158" t="s">
        <v>0</v>
      </c>
      <c r="B2" s="158"/>
      <c r="C2" s="158"/>
      <c r="D2" s="158"/>
      <c r="E2" s="158"/>
    </row>
    <row r="3" spans="1:6" ht="23.25" customHeight="1">
      <c r="A3" s="159" t="s">
        <v>1</v>
      </c>
      <c r="B3" s="159"/>
      <c r="C3" s="159"/>
      <c r="D3" s="159"/>
      <c r="E3" s="159"/>
      <c r="F3" t="s">
        <v>2</v>
      </c>
    </row>
    <row r="4" spans="1:6" s="4" customFormat="1" ht="30">
      <c r="A4" s="2"/>
      <c r="B4" s="3" t="s">
        <v>3</v>
      </c>
      <c r="C4" s="3" t="s">
        <v>4</v>
      </c>
      <c r="D4" s="3" t="s">
        <v>5</v>
      </c>
      <c r="E4" s="3" t="s">
        <v>6</v>
      </c>
      <c r="F4" s="4">
        <f>+C8+C9+C10+C12+C13</f>
        <v>169</v>
      </c>
    </row>
    <row r="5" spans="1:7" ht="19.5" customHeight="1">
      <c r="A5" s="5">
        <v>1</v>
      </c>
      <c r="B5" s="6" t="s">
        <v>7</v>
      </c>
      <c r="C5" s="5">
        <v>1</v>
      </c>
      <c r="D5" s="7" t="e">
        <f>+#REF!</f>
        <v>#REF!</v>
      </c>
      <c r="E5" s="7" t="e">
        <f>+D5*C5</f>
        <v>#REF!</v>
      </c>
      <c r="F5" s="8" t="e">
        <f>+E5/F4</f>
        <v>#REF!</v>
      </c>
      <c r="G5" t="s">
        <v>8</v>
      </c>
    </row>
    <row r="6" spans="1:7" ht="19.5" customHeight="1">
      <c r="A6" s="5">
        <v>2</v>
      </c>
      <c r="B6" s="6" t="s">
        <v>9</v>
      </c>
      <c r="C6" s="5">
        <v>5</v>
      </c>
      <c r="D6" s="7" t="e">
        <f>+#REF!</f>
        <v>#REF!</v>
      </c>
      <c r="E6" s="7" t="e">
        <f aca="true" t="shared" si="0" ref="E6:E14">+D6*C6</f>
        <v>#REF!</v>
      </c>
      <c r="F6" s="8" t="e">
        <f>+E6/$F$4</f>
        <v>#REF!</v>
      </c>
      <c r="G6" t="s">
        <v>10</v>
      </c>
    </row>
    <row r="7" spans="1:5" ht="19.5" customHeight="1">
      <c r="A7" s="5">
        <v>3</v>
      </c>
      <c r="B7" s="9" t="s">
        <v>11</v>
      </c>
      <c r="C7" s="5">
        <v>1</v>
      </c>
      <c r="D7" s="7" t="e">
        <f>+#REF!</f>
        <v>#REF!</v>
      </c>
      <c r="E7" s="7" t="e">
        <f>+(D7*C7)/2</f>
        <v>#REF!</v>
      </c>
    </row>
    <row r="8" spans="1:5" ht="19.5" customHeight="1">
      <c r="A8" s="5">
        <v>4</v>
      </c>
      <c r="B8" s="9" t="s">
        <v>12</v>
      </c>
      <c r="C8" s="5">
        <v>153</v>
      </c>
      <c r="D8" s="7" t="e">
        <f>+#REF!</f>
        <v>#REF!</v>
      </c>
      <c r="E8" s="7" t="e">
        <f t="shared" si="0"/>
        <v>#REF!</v>
      </c>
    </row>
    <row r="9" spans="1:5" ht="15">
      <c r="A9" s="5">
        <v>5</v>
      </c>
      <c r="B9" s="9" t="s">
        <v>13</v>
      </c>
      <c r="C9" s="5">
        <v>6</v>
      </c>
      <c r="D9" s="7" t="e">
        <f>+#REF!</f>
        <v>#REF!</v>
      </c>
      <c r="E9" s="7" t="e">
        <f t="shared" si="0"/>
        <v>#REF!</v>
      </c>
    </row>
    <row r="10" spans="1:5" ht="15">
      <c r="A10" s="5">
        <v>6</v>
      </c>
      <c r="B10" s="9" t="s">
        <v>14</v>
      </c>
      <c r="C10" s="5">
        <v>4</v>
      </c>
      <c r="D10" s="7" t="e">
        <f>+#REF!</f>
        <v>#REF!</v>
      </c>
      <c r="E10" s="7" t="e">
        <f>+(D10*C10)/2</f>
        <v>#REF!</v>
      </c>
    </row>
    <row r="11" spans="1:7" ht="15">
      <c r="A11" s="5">
        <v>7</v>
      </c>
      <c r="B11" s="9" t="s">
        <v>15</v>
      </c>
      <c r="C11" s="5">
        <v>1</v>
      </c>
      <c r="D11" s="7" t="e">
        <f>+#REF!</f>
        <v>#REF!</v>
      </c>
      <c r="E11" s="7" t="e">
        <f t="shared" si="0"/>
        <v>#REF!</v>
      </c>
      <c r="F11" s="8" t="e">
        <f>+E11/F4</f>
        <v>#REF!</v>
      </c>
      <c r="G11" t="s">
        <v>16</v>
      </c>
    </row>
    <row r="12" spans="1:5" ht="15">
      <c r="A12" s="5">
        <v>8</v>
      </c>
      <c r="B12" s="9" t="s">
        <v>17</v>
      </c>
      <c r="C12" s="5">
        <v>3</v>
      </c>
      <c r="D12" s="7" t="e">
        <f>+#REF!</f>
        <v>#REF!</v>
      </c>
      <c r="E12" s="7" t="e">
        <f t="shared" si="0"/>
        <v>#REF!</v>
      </c>
    </row>
    <row r="13" spans="1:5" ht="15">
      <c r="A13" s="5">
        <v>9</v>
      </c>
      <c r="B13" s="9" t="s">
        <v>18</v>
      </c>
      <c r="C13" s="5">
        <v>3</v>
      </c>
      <c r="D13" s="7" t="e">
        <f>+#REF!</f>
        <v>#REF!</v>
      </c>
      <c r="E13" s="7" t="e">
        <f t="shared" si="0"/>
        <v>#REF!</v>
      </c>
    </row>
    <row r="14" spans="1:5" ht="15">
      <c r="A14" s="5">
        <v>10</v>
      </c>
      <c r="B14" s="9" t="s">
        <v>19</v>
      </c>
      <c r="C14" s="5">
        <v>4</v>
      </c>
      <c r="D14" s="7" t="e">
        <f>+#REF!</f>
        <v>#REF!</v>
      </c>
      <c r="E14" s="7" t="e">
        <f t="shared" si="0"/>
        <v>#REF!</v>
      </c>
    </row>
    <row r="15" spans="3:5" ht="23.25" customHeight="1">
      <c r="C15" s="10">
        <f>SUM(C5:C14)</f>
        <v>181</v>
      </c>
      <c r="D15" s="10" t="s">
        <v>20</v>
      </c>
      <c r="E15" s="11" t="e">
        <f>SUM(E5:E14)</f>
        <v>#REF!</v>
      </c>
    </row>
    <row r="16" spans="1:5" ht="20.25" customHeight="1">
      <c r="A16" t="s">
        <v>21</v>
      </c>
      <c r="D16" s="2" t="s">
        <v>22</v>
      </c>
      <c r="E16" s="12" t="e">
        <f>+E15*12</f>
        <v>#REF!</v>
      </c>
    </row>
    <row r="17" spans="4:5" ht="21.75" customHeight="1">
      <c r="D17" s="2" t="s">
        <v>23</v>
      </c>
      <c r="E17" s="12" t="e">
        <f>+E15*60</f>
        <v>#REF!</v>
      </c>
    </row>
  </sheetData>
  <sheetProtection/>
  <mergeCells count="2">
    <mergeCell ref="A2:E2"/>
    <mergeCell ref="A3:E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K16" sqref="K16"/>
    </sheetView>
  </sheetViews>
  <sheetFormatPr defaultColWidth="9.140625" defaultRowHeight="15"/>
  <cols>
    <col min="1" max="1" width="4.00390625" style="0" customWidth="1"/>
    <col min="2" max="2" width="23.140625" style="0" customWidth="1"/>
    <col min="3" max="4" width="12.7109375" style="0" customWidth="1"/>
    <col min="5" max="5" width="13.8515625" style="0" customWidth="1"/>
    <col min="6" max="6" width="14.00390625" style="0" customWidth="1"/>
    <col min="7" max="7" width="12.57421875" style="0" customWidth="1"/>
  </cols>
  <sheetData>
    <row r="1" spans="1:7" ht="18" customHeight="1">
      <c r="A1" s="160" t="s">
        <v>24</v>
      </c>
      <c r="B1" s="160"/>
      <c r="C1" s="160"/>
      <c r="D1" s="160"/>
      <c r="E1" s="160"/>
      <c r="F1" s="160"/>
      <c r="G1" s="160"/>
    </row>
    <row r="2" spans="1:7" ht="18" customHeight="1">
      <c r="A2" s="161" t="s">
        <v>25</v>
      </c>
      <c r="B2" s="13" t="s">
        <v>26</v>
      </c>
      <c r="C2" s="14"/>
      <c r="D2" s="14"/>
      <c r="E2" s="14"/>
      <c r="F2" s="14"/>
      <c r="G2" s="15"/>
    </row>
    <row r="3" spans="1:7" ht="30">
      <c r="A3" s="161"/>
      <c r="B3" s="16"/>
      <c r="C3" s="3" t="s">
        <v>27</v>
      </c>
      <c r="D3" s="3"/>
      <c r="E3" s="3" t="s">
        <v>28</v>
      </c>
      <c r="F3" s="3" t="s">
        <v>29</v>
      </c>
      <c r="G3" s="17"/>
    </row>
    <row r="4" spans="1:7" ht="15">
      <c r="A4" s="161"/>
      <c r="B4" s="16" t="s">
        <v>30</v>
      </c>
      <c r="C4" s="5">
        <v>2</v>
      </c>
      <c r="D4" s="5"/>
      <c r="E4" s="18">
        <v>3839.92</v>
      </c>
      <c r="F4" s="18">
        <f>+E4*C4</f>
        <v>7679.84</v>
      </c>
      <c r="G4" s="17"/>
    </row>
    <row r="5" spans="1:7" ht="15">
      <c r="A5" s="161"/>
      <c r="B5" s="16" t="s">
        <v>31</v>
      </c>
      <c r="C5" s="5">
        <v>3</v>
      </c>
      <c r="D5" s="5"/>
      <c r="E5" s="18">
        <v>3551.94</v>
      </c>
      <c r="F5" s="18">
        <f>+E5*C5</f>
        <v>10655.82</v>
      </c>
      <c r="G5" s="17"/>
    </row>
    <row r="6" spans="1:7" ht="15">
      <c r="A6" s="161"/>
      <c r="B6" s="16" t="s">
        <v>32</v>
      </c>
      <c r="C6" s="5">
        <v>31</v>
      </c>
      <c r="D6" s="5"/>
      <c r="E6" s="18">
        <v>1893.14</v>
      </c>
      <c r="F6" s="18">
        <f>+E6*C6</f>
        <v>58687.340000000004</v>
      </c>
      <c r="G6" s="17"/>
    </row>
    <row r="7" spans="1:7" ht="15">
      <c r="A7" s="161"/>
      <c r="B7" s="16" t="s">
        <v>33</v>
      </c>
      <c r="C7" s="5">
        <v>2</v>
      </c>
      <c r="D7" s="5"/>
      <c r="E7" s="18">
        <v>2678.15</v>
      </c>
      <c r="F7" s="18">
        <f>+E7*C7</f>
        <v>5356.3</v>
      </c>
      <c r="G7" s="17"/>
    </row>
    <row r="8" spans="1:7" ht="15">
      <c r="A8" s="161"/>
      <c r="B8" s="16"/>
      <c r="C8" s="2">
        <f>SUM(C4:C7)</f>
        <v>38</v>
      </c>
      <c r="D8" s="2"/>
      <c r="E8" s="19" t="s">
        <v>34</v>
      </c>
      <c r="F8" s="20">
        <f>SUM(F4:F7)</f>
        <v>82379.3</v>
      </c>
      <c r="G8" s="17"/>
    </row>
    <row r="9" spans="1:7" ht="27.75" customHeight="1">
      <c r="A9" s="161"/>
      <c r="B9" s="21" t="s">
        <v>35</v>
      </c>
      <c r="C9" s="22"/>
      <c r="D9" s="22"/>
      <c r="E9" s="22"/>
      <c r="F9" s="22"/>
      <c r="G9" s="17"/>
    </row>
    <row r="10" spans="1:7" ht="30">
      <c r="A10" s="161"/>
      <c r="B10" s="16"/>
      <c r="C10" s="3" t="s">
        <v>27</v>
      </c>
      <c r="D10" s="3"/>
      <c r="E10" s="3" t="s">
        <v>28</v>
      </c>
      <c r="F10" s="3" t="s">
        <v>29</v>
      </c>
      <c r="G10" s="23" t="s">
        <v>36</v>
      </c>
    </row>
    <row r="11" spans="1:7" ht="15">
      <c r="A11" s="161"/>
      <c r="B11" s="16" t="s">
        <v>30</v>
      </c>
      <c r="C11" s="5">
        <v>2</v>
      </c>
      <c r="D11" s="5"/>
      <c r="E11" s="18">
        <f>2735.28*2</f>
        <v>5470.56</v>
      </c>
      <c r="F11" s="18">
        <f>+E11*C11</f>
        <v>10941.12</v>
      </c>
      <c r="G11" s="24">
        <f>+F11/F4-1</f>
        <v>0.42465468030583975</v>
      </c>
    </row>
    <row r="12" spans="1:7" ht="15">
      <c r="A12" s="161"/>
      <c r="B12" s="16" t="s">
        <v>31</v>
      </c>
      <c r="C12" s="5">
        <v>3</v>
      </c>
      <c r="D12" s="5"/>
      <c r="E12" s="18">
        <f>2594.41*2</f>
        <v>5188.82</v>
      </c>
      <c r="F12" s="18">
        <f>+E12*C12</f>
        <v>15566.46</v>
      </c>
      <c r="G12" s="24">
        <f>+F12/F5-1</f>
        <v>0.4608411178116747</v>
      </c>
    </row>
    <row r="13" spans="1:7" ht="15">
      <c r="A13" s="161"/>
      <c r="B13" s="16" t="s">
        <v>32</v>
      </c>
      <c r="C13" s="5">
        <v>31</v>
      </c>
      <c r="D13" s="5"/>
      <c r="E13" s="18">
        <v>2655.03</v>
      </c>
      <c r="F13" s="18">
        <f>+E13*C13</f>
        <v>82305.93000000001</v>
      </c>
      <c r="G13" s="24">
        <f>+F13/F6-1</f>
        <v>0.40244778516116075</v>
      </c>
    </row>
    <row r="14" spans="1:7" ht="15">
      <c r="A14" s="161"/>
      <c r="B14" s="16" t="s">
        <v>33</v>
      </c>
      <c r="C14" s="5">
        <v>2</v>
      </c>
      <c r="D14" s="5"/>
      <c r="E14" s="18">
        <v>3578.39</v>
      </c>
      <c r="F14" s="18">
        <f>+E14*C14</f>
        <v>7156.78</v>
      </c>
      <c r="G14" s="24">
        <f>+F14/F7-1</f>
        <v>0.33614248641786304</v>
      </c>
    </row>
    <row r="15" spans="1:7" ht="15">
      <c r="A15" s="161"/>
      <c r="B15" s="25"/>
      <c r="C15" s="26">
        <f>SUM(C11:C14)</f>
        <v>38</v>
      </c>
      <c r="D15" s="26"/>
      <c r="E15" s="27" t="s">
        <v>34</v>
      </c>
      <c r="F15" s="28">
        <f>SUM(F11:F14)</f>
        <v>115970.29000000001</v>
      </c>
      <c r="G15" s="29">
        <f>+F15/F8-1</f>
        <v>0.40776008050566115</v>
      </c>
    </row>
    <row r="16" ht="15">
      <c r="B16" s="30"/>
    </row>
    <row r="17" spans="1:7" ht="24.75" customHeight="1">
      <c r="A17" s="161" t="s">
        <v>37</v>
      </c>
      <c r="B17" s="13" t="s">
        <v>26</v>
      </c>
      <c r="C17" s="14"/>
      <c r="D17" s="14"/>
      <c r="E17" s="14"/>
      <c r="F17" s="15"/>
      <c r="G17" s="15"/>
    </row>
    <row r="18" spans="1:7" ht="38.25">
      <c r="A18" s="161"/>
      <c r="B18" s="16"/>
      <c r="C18" s="3" t="s">
        <v>27</v>
      </c>
      <c r="D18" s="31" t="s">
        <v>38</v>
      </c>
      <c r="E18" s="3" t="s">
        <v>28</v>
      </c>
      <c r="F18" s="32" t="s">
        <v>29</v>
      </c>
      <c r="G18" s="17"/>
    </row>
    <row r="19" spans="1:7" ht="15">
      <c r="A19" s="161"/>
      <c r="B19" s="16" t="s">
        <v>30</v>
      </c>
      <c r="C19" s="5">
        <v>3</v>
      </c>
      <c r="D19" s="5">
        <v>6</v>
      </c>
      <c r="E19" s="18">
        <v>2855.74</v>
      </c>
      <c r="F19" s="33">
        <f>+E19*C19</f>
        <v>8567.22</v>
      </c>
      <c r="G19" s="17"/>
    </row>
    <row r="20" spans="1:7" ht="15">
      <c r="A20" s="161"/>
      <c r="B20" s="16" t="s">
        <v>31</v>
      </c>
      <c r="C20" s="5">
        <v>5</v>
      </c>
      <c r="D20" s="5">
        <v>10</v>
      </c>
      <c r="E20" s="18">
        <v>2656.41</v>
      </c>
      <c r="F20" s="33">
        <f>+E20*C20</f>
        <v>13282.05</v>
      </c>
      <c r="G20" s="17"/>
    </row>
    <row r="21" spans="1:7" ht="15">
      <c r="A21" s="161"/>
      <c r="B21" s="16" t="s">
        <v>32</v>
      </c>
      <c r="C21" s="5">
        <v>7</v>
      </c>
      <c r="D21" s="5">
        <v>7</v>
      </c>
      <c r="E21" s="18">
        <v>1445.37</v>
      </c>
      <c r="F21" s="33">
        <f>+E21*C21</f>
        <v>10117.59</v>
      </c>
      <c r="G21" s="17"/>
    </row>
    <row r="22" spans="1:7" ht="15">
      <c r="A22" s="161"/>
      <c r="B22" s="16" t="s">
        <v>39</v>
      </c>
      <c r="C22" s="5">
        <v>1</v>
      </c>
      <c r="D22" s="5">
        <v>1</v>
      </c>
      <c r="E22" s="18">
        <v>2678.15</v>
      </c>
      <c r="F22" s="33">
        <f>+E22*C22</f>
        <v>2678.15</v>
      </c>
      <c r="G22" s="17"/>
    </row>
    <row r="23" spans="1:7" ht="15">
      <c r="A23" s="161"/>
      <c r="B23" s="25"/>
      <c r="C23" s="26">
        <f>SUM(C19:C22)</f>
        <v>16</v>
      </c>
      <c r="D23" s="26">
        <f>SUM(D19:D22)</f>
        <v>24</v>
      </c>
      <c r="E23" s="27" t="s">
        <v>34</v>
      </c>
      <c r="F23" s="34">
        <f>SUM(F19:F22)</f>
        <v>34645.009999999995</v>
      </c>
      <c r="G23" s="17"/>
    </row>
    <row r="24" spans="1:7" ht="27" customHeight="1">
      <c r="A24" s="161"/>
      <c r="B24" s="21" t="s">
        <v>35</v>
      </c>
      <c r="C24" s="22"/>
      <c r="D24" s="22"/>
      <c r="E24" s="22"/>
      <c r="F24" s="22"/>
      <c r="G24" s="17"/>
    </row>
    <row r="25" spans="1:7" ht="38.25">
      <c r="A25" s="161"/>
      <c r="B25" s="35"/>
      <c r="C25" s="36" t="s">
        <v>27</v>
      </c>
      <c r="D25" s="37" t="s">
        <v>38</v>
      </c>
      <c r="E25" s="36" t="s">
        <v>28</v>
      </c>
      <c r="F25" s="36" t="s">
        <v>29</v>
      </c>
      <c r="G25" s="38" t="s">
        <v>36</v>
      </c>
    </row>
    <row r="26" spans="1:7" ht="15">
      <c r="A26" s="161"/>
      <c r="B26" s="16" t="s">
        <v>30</v>
      </c>
      <c r="C26" s="5">
        <v>3</v>
      </c>
      <c r="D26" s="5">
        <v>6</v>
      </c>
      <c r="E26" s="18">
        <f>1943.17*2</f>
        <v>3886.34</v>
      </c>
      <c r="F26" s="18">
        <f>+E26*C26</f>
        <v>11659.02</v>
      </c>
      <c r="G26" s="24">
        <f>+F26/F19-1</f>
        <v>0.36088719561304616</v>
      </c>
    </row>
    <row r="27" spans="1:7" ht="15">
      <c r="A27" s="161"/>
      <c r="B27" s="16" t="s">
        <v>31</v>
      </c>
      <c r="C27" s="5">
        <v>5</v>
      </c>
      <c r="D27" s="5">
        <v>10</v>
      </c>
      <c r="E27" s="18">
        <f>1800.09*2</f>
        <v>3600.18</v>
      </c>
      <c r="F27" s="18">
        <f>+E27*C27</f>
        <v>18000.899999999998</v>
      </c>
      <c r="G27" s="24">
        <f>+F27/F20-1</f>
        <v>0.3552802466486724</v>
      </c>
    </row>
    <row r="28" spans="1:7" ht="15">
      <c r="A28" s="161"/>
      <c r="B28" s="16" t="s">
        <v>32</v>
      </c>
      <c r="C28" s="5">
        <v>7</v>
      </c>
      <c r="D28" s="5">
        <v>7</v>
      </c>
      <c r="E28" s="18">
        <v>2009.5</v>
      </c>
      <c r="F28" s="18">
        <f>+E28*C28</f>
        <v>14066.5</v>
      </c>
      <c r="G28" s="24">
        <f>+F28/F21-1</f>
        <v>0.3903014453046625</v>
      </c>
    </row>
    <row r="29" spans="1:7" ht="15">
      <c r="A29" s="161"/>
      <c r="B29" s="16" t="s">
        <v>40</v>
      </c>
      <c r="C29" s="5">
        <v>1</v>
      </c>
      <c r="D29" s="5">
        <v>2</v>
      </c>
      <c r="E29" s="18">
        <f>3372.66*2</f>
        <v>6745.32</v>
      </c>
      <c r="F29" s="18">
        <f>+E29*C29</f>
        <v>6745.32</v>
      </c>
      <c r="G29" s="24">
        <f>+F29/F22-1</f>
        <v>1.5186490674532793</v>
      </c>
    </row>
    <row r="30" spans="1:7" ht="15">
      <c r="A30" s="161"/>
      <c r="B30" s="25"/>
      <c r="C30" s="26">
        <f>SUM(C26:C29)</f>
        <v>16</v>
      </c>
      <c r="D30" s="26">
        <f>SUM(D26:D29)</f>
        <v>25</v>
      </c>
      <c r="E30" s="27" t="s">
        <v>34</v>
      </c>
      <c r="F30" s="27">
        <f>SUM(F26:F29)</f>
        <v>50471.74</v>
      </c>
      <c r="G30" s="29">
        <f>+F30/F23-1</f>
        <v>0.4568256727303588</v>
      </c>
    </row>
    <row r="31" ht="15">
      <c r="A31" s="39" t="s">
        <v>41</v>
      </c>
    </row>
    <row r="32" ht="15">
      <c r="A32" s="39" t="s">
        <v>42</v>
      </c>
    </row>
    <row r="33" ht="15">
      <c r="A33" s="39" t="s">
        <v>43</v>
      </c>
    </row>
  </sheetData>
  <sheetProtection/>
  <mergeCells count="3">
    <mergeCell ref="A1:G1"/>
    <mergeCell ref="A2:A15"/>
    <mergeCell ref="A17:A3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130" zoomScaleNormal="130" zoomScalePageLayoutView="0" workbookViewId="0" topLeftCell="B23">
      <selection activeCell="B38" sqref="B38"/>
    </sheetView>
  </sheetViews>
  <sheetFormatPr defaultColWidth="12.57421875" defaultRowHeight="15"/>
  <cols>
    <col min="1" max="1" width="12.57421875" style="40" customWidth="1"/>
    <col min="2" max="2" width="51.421875" style="40" customWidth="1"/>
    <col min="3" max="3" width="20.140625" style="40" customWidth="1"/>
    <col min="4" max="4" width="25.8515625" style="41" customWidth="1"/>
    <col min="5" max="5" width="15.7109375" style="40" customWidth="1"/>
    <col min="6" max="16384" width="12.57421875" style="40" customWidth="1"/>
  </cols>
  <sheetData>
    <row r="1" spans="1:4" ht="1.5" customHeight="1">
      <c r="A1" s="165"/>
      <c r="B1" s="165"/>
      <c r="C1" s="165"/>
      <c r="D1" s="165"/>
    </row>
    <row r="2" spans="1:4" ht="26.25" customHeight="1">
      <c r="A2" s="166" t="s">
        <v>193</v>
      </c>
      <c r="B2" s="167"/>
      <c r="C2" s="167"/>
      <c r="D2" s="167"/>
    </row>
    <row r="3" spans="1:4" ht="12.75">
      <c r="A3" s="168" t="s">
        <v>12</v>
      </c>
      <c r="B3" s="168"/>
      <c r="C3" s="168"/>
      <c r="D3" s="168"/>
    </row>
    <row r="4" spans="1:5" ht="15" customHeight="1">
      <c r="A4" s="42" t="s">
        <v>44</v>
      </c>
      <c r="B4" s="164"/>
      <c r="C4" s="164"/>
      <c r="D4" s="43"/>
      <c r="E4" s="44"/>
    </row>
    <row r="5" spans="1:4" ht="33.75" customHeight="1">
      <c r="A5" s="45">
        <v>1</v>
      </c>
      <c r="B5" s="46" t="s">
        <v>45</v>
      </c>
      <c r="C5" s="169" t="s">
        <v>46</v>
      </c>
      <c r="D5" s="169"/>
    </row>
    <row r="6" spans="1:4" ht="13.5" customHeight="1">
      <c r="A6" s="47" t="s">
        <v>47</v>
      </c>
      <c r="B6" s="162" t="s">
        <v>48</v>
      </c>
      <c r="C6" s="162"/>
      <c r="D6" s="48"/>
    </row>
    <row r="7" spans="1:4" ht="21.75" customHeight="1">
      <c r="A7" s="49" t="s">
        <v>49</v>
      </c>
      <c r="B7" s="163" t="s">
        <v>50</v>
      </c>
      <c r="C7" s="163"/>
      <c r="D7" s="163"/>
    </row>
    <row r="8" spans="1:4" ht="11.25" customHeight="1">
      <c r="A8" s="50"/>
      <c r="B8" s="51"/>
      <c r="C8" s="51"/>
      <c r="D8" s="52"/>
    </row>
    <row r="9" spans="1:6" s="136" customFormat="1" ht="11.25" customHeight="1">
      <c r="A9" s="124" t="s">
        <v>51</v>
      </c>
      <c r="B9" s="153"/>
      <c r="C9" s="153"/>
      <c r="D9" s="154"/>
      <c r="F9" s="155"/>
    </row>
    <row r="10" spans="1:4" ht="11.25" customHeight="1">
      <c r="A10" s="42" t="s">
        <v>52</v>
      </c>
      <c r="B10" s="164" t="s">
        <v>53</v>
      </c>
      <c r="C10" s="164"/>
      <c r="D10" s="54"/>
    </row>
    <row r="11" spans="1:4" ht="13.5" customHeight="1">
      <c r="A11" s="42" t="s">
        <v>54</v>
      </c>
      <c r="B11" s="164" t="s">
        <v>55</v>
      </c>
      <c r="C11" s="164"/>
      <c r="D11" s="54"/>
    </row>
    <row r="12" spans="1:4" ht="11.25" customHeight="1">
      <c r="A12" s="42" t="s">
        <v>56</v>
      </c>
      <c r="B12" s="164" t="s">
        <v>57</v>
      </c>
      <c r="C12" s="164"/>
      <c r="D12" s="55"/>
    </row>
    <row r="13" spans="1:4" ht="23.25" customHeight="1">
      <c r="A13" s="43" t="s">
        <v>58</v>
      </c>
      <c r="B13" s="170" t="s">
        <v>59</v>
      </c>
      <c r="C13" s="170"/>
      <c r="D13" s="56" t="s">
        <v>12</v>
      </c>
    </row>
    <row r="14" spans="1:4" ht="16.5" customHeight="1">
      <c r="A14" s="42" t="s">
        <v>60</v>
      </c>
      <c r="B14" s="164" t="s">
        <v>61</v>
      </c>
      <c r="C14" s="164"/>
      <c r="D14" s="55" t="s">
        <v>62</v>
      </c>
    </row>
    <row r="15" spans="1:4" ht="13.5" customHeight="1">
      <c r="A15" s="42" t="s">
        <v>63</v>
      </c>
      <c r="B15" s="164" t="s">
        <v>64</v>
      </c>
      <c r="C15" s="164"/>
      <c r="D15" s="57"/>
    </row>
    <row r="16" spans="1:4" ht="13.5" customHeight="1">
      <c r="A16" s="42" t="s">
        <v>65</v>
      </c>
      <c r="B16" s="164" t="s">
        <v>66</v>
      </c>
      <c r="C16" s="164"/>
      <c r="D16" s="43" t="s">
        <v>67</v>
      </c>
    </row>
    <row r="17" spans="1:4" ht="11.25">
      <c r="A17" s="51"/>
      <c r="B17" s="51"/>
      <c r="C17" s="51"/>
      <c r="D17" s="52"/>
    </row>
    <row r="18" spans="1:4" ht="11.25" customHeight="1">
      <c r="A18" s="171" t="s">
        <v>68</v>
      </c>
      <c r="B18" s="171"/>
      <c r="C18" s="171"/>
      <c r="D18" s="171"/>
    </row>
    <row r="19" spans="1:4" ht="11.25" customHeight="1">
      <c r="A19" s="172" t="s">
        <v>69</v>
      </c>
      <c r="B19" s="172"/>
      <c r="C19" s="172"/>
      <c r="D19" s="172"/>
    </row>
    <row r="20" spans="1:4" ht="13.5" customHeight="1">
      <c r="A20" s="58">
        <v>3</v>
      </c>
      <c r="B20" s="173" t="s">
        <v>70</v>
      </c>
      <c r="C20" s="173"/>
      <c r="D20" s="59" t="s">
        <v>71</v>
      </c>
    </row>
    <row r="21" spans="1:4" ht="11.25">
      <c r="A21" s="60" t="s">
        <v>72</v>
      </c>
      <c r="B21" s="174"/>
      <c r="C21" s="174"/>
      <c r="D21" s="61"/>
    </row>
    <row r="22" spans="1:4" ht="15" customHeight="1">
      <c r="A22" s="62"/>
      <c r="B22" s="62"/>
      <c r="C22" s="62"/>
      <c r="D22" s="63"/>
    </row>
    <row r="23" spans="1:4" s="136" customFormat="1" ht="13.5" customHeight="1">
      <c r="A23" s="175" t="s">
        <v>73</v>
      </c>
      <c r="B23" s="175"/>
      <c r="C23" s="175"/>
      <c r="D23" s="175"/>
    </row>
    <row r="24" spans="1:4" ht="11.25" customHeight="1">
      <c r="A24" s="42" t="s">
        <v>74</v>
      </c>
      <c r="B24" s="176" t="s">
        <v>75</v>
      </c>
      <c r="C24" s="176"/>
      <c r="D24" s="65"/>
    </row>
    <row r="25" spans="1:4" ht="11.25">
      <c r="A25" s="42" t="s">
        <v>76</v>
      </c>
      <c r="B25" s="64" t="s">
        <v>77</v>
      </c>
      <c r="C25" s="177">
        <f>+B21</f>
        <v>0</v>
      </c>
      <c r="D25" s="177"/>
    </row>
    <row r="26" spans="1:4" ht="13.5" customHeight="1">
      <c r="A26" s="42" t="s">
        <v>78</v>
      </c>
      <c r="B26" s="176" t="s">
        <v>79</v>
      </c>
      <c r="C26" s="176"/>
      <c r="D26" s="66">
        <v>43101</v>
      </c>
    </row>
    <row r="27" spans="1:4" ht="11.25">
      <c r="A27" s="50"/>
      <c r="B27" s="51"/>
      <c r="C27" s="51"/>
      <c r="D27" s="52"/>
    </row>
    <row r="28" spans="1:5" ht="11.25">
      <c r="A28" s="178" t="s">
        <v>80</v>
      </c>
      <c r="B28" s="178"/>
      <c r="C28" s="178"/>
      <c r="D28" s="178"/>
      <c r="E28" s="67"/>
    </row>
    <row r="29" spans="1:4" ht="11.25">
      <c r="A29" s="68">
        <v>5</v>
      </c>
      <c r="B29" s="69" t="s">
        <v>81</v>
      </c>
      <c r="C29" s="70" t="s">
        <v>82</v>
      </c>
      <c r="D29" s="68" t="s">
        <v>83</v>
      </c>
    </row>
    <row r="30" spans="1:4" ht="11.25">
      <c r="A30" s="43" t="s">
        <v>84</v>
      </c>
      <c r="B30" s="71" t="s">
        <v>85</v>
      </c>
      <c r="C30" s="72">
        <v>1</v>
      </c>
      <c r="D30" s="73"/>
    </row>
    <row r="31" spans="1:4" ht="12.75" customHeight="1">
      <c r="A31" s="43" t="s">
        <v>86</v>
      </c>
      <c r="B31" s="74" t="s">
        <v>192</v>
      </c>
      <c r="C31" s="75"/>
      <c r="D31" s="76">
        <f>TRUNC(+D30*C31,2)</f>
        <v>0</v>
      </c>
    </row>
    <row r="32" spans="1:4" ht="11.25">
      <c r="A32" s="42" t="s">
        <v>87</v>
      </c>
      <c r="B32" s="69" t="s">
        <v>88</v>
      </c>
      <c r="C32" s="77">
        <f>SUM(C30:C31)</f>
        <v>1</v>
      </c>
      <c r="D32" s="78">
        <f>SUM(D30:D31)</f>
        <v>0</v>
      </c>
    </row>
    <row r="33" spans="1:4" ht="11.25">
      <c r="A33" s="53"/>
      <c r="B33" s="51"/>
      <c r="C33" s="51"/>
      <c r="D33" s="79"/>
    </row>
    <row r="34" spans="1:5" s="41" customFormat="1" ht="11.25">
      <c r="A34" s="68">
        <v>6</v>
      </c>
      <c r="B34" s="80" t="s">
        <v>89</v>
      </c>
      <c r="C34" s="81" t="s">
        <v>90</v>
      </c>
      <c r="D34" s="68" t="s">
        <v>83</v>
      </c>
      <c r="E34" s="82"/>
    </row>
    <row r="35" spans="1:4" ht="13.5" customHeight="1">
      <c r="A35" s="170" t="s">
        <v>91</v>
      </c>
      <c r="B35" s="83" t="s">
        <v>92</v>
      </c>
      <c r="C35" s="84">
        <v>22</v>
      </c>
      <c r="D35" s="73">
        <v>0</v>
      </c>
    </row>
    <row r="36" spans="1:4" ht="15.75" customHeight="1">
      <c r="A36" s="170"/>
      <c r="B36" s="85" t="s">
        <v>93</v>
      </c>
      <c r="C36" s="86">
        <v>-0.06</v>
      </c>
      <c r="D36" s="87">
        <v>0</v>
      </c>
    </row>
    <row r="37" spans="1:4" ht="11.25" customHeight="1">
      <c r="A37" s="170" t="s">
        <v>94</v>
      </c>
      <c r="B37" s="74" t="s">
        <v>194</v>
      </c>
      <c r="C37" s="88" t="s">
        <v>191</v>
      </c>
      <c r="D37" s="73"/>
    </row>
    <row r="38" spans="1:4" ht="11.25" customHeight="1">
      <c r="A38" s="170"/>
      <c r="B38" s="74" t="s">
        <v>195</v>
      </c>
      <c r="C38" s="148"/>
      <c r="D38" s="87"/>
    </row>
    <row r="39" spans="1:4" ht="11.25" customHeight="1">
      <c r="A39" s="42" t="s">
        <v>95</v>
      </c>
      <c r="B39" s="179" t="s">
        <v>178</v>
      </c>
      <c r="C39" s="179"/>
      <c r="D39" s="89"/>
    </row>
    <row r="40" spans="1:4" ht="11.25" customHeight="1">
      <c r="A40" s="42" t="s">
        <v>96</v>
      </c>
      <c r="B40" s="179" t="s">
        <v>97</v>
      </c>
      <c r="C40" s="179"/>
      <c r="D40" s="89"/>
    </row>
    <row r="41" spans="1:4" ht="11.25" customHeight="1">
      <c r="A41" s="42" t="s">
        <v>98</v>
      </c>
      <c r="B41" s="179" t="s">
        <v>99</v>
      </c>
      <c r="C41" s="179"/>
      <c r="D41" s="90">
        <v>0</v>
      </c>
    </row>
    <row r="42" spans="1:4" ht="11.25" customHeight="1">
      <c r="A42" s="42" t="s">
        <v>100</v>
      </c>
      <c r="B42" s="179" t="s">
        <v>101</v>
      </c>
      <c r="C42" s="179"/>
      <c r="D42" s="90">
        <v>0</v>
      </c>
    </row>
    <row r="43" spans="1:4" ht="11.25" customHeight="1">
      <c r="A43" s="42" t="s">
        <v>102</v>
      </c>
      <c r="B43" s="179" t="s">
        <v>103</v>
      </c>
      <c r="C43" s="179"/>
      <c r="D43" s="90">
        <v>0</v>
      </c>
    </row>
    <row r="44" spans="1:4" ht="11.25" customHeight="1">
      <c r="A44" s="42" t="s">
        <v>104</v>
      </c>
      <c r="B44" s="179" t="s">
        <v>105</v>
      </c>
      <c r="C44" s="179"/>
      <c r="D44" s="90">
        <v>0</v>
      </c>
    </row>
    <row r="45" spans="1:4" ht="13.5" customHeight="1">
      <c r="A45" s="42" t="s">
        <v>106</v>
      </c>
      <c r="B45" s="179" t="s">
        <v>107</v>
      </c>
      <c r="C45" s="179"/>
      <c r="D45" s="90">
        <v>0</v>
      </c>
    </row>
    <row r="46" spans="1:4" ht="11.25">
      <c r="A46" s="91" t="s">
        <v>108</v>
      </c>
      <c r="B46" s="180" t="s">
        <v>109</v>
      </c>
      <c r="C46" s="180"/>
      <c r="D46" s="92">
        <v>0</v>
      </c>
    </row>
    <row r="47" spans="1:4" ht="11.25">
      <c r="A47" s="42" t="s">
        <v>110</v>
      </c>
      <c r="B47" s="69" t="s">
        <v>111</v>
      </c>
      <c r="C47" s="42"/>
      <c r="D47" s="93">
        <f>SUM(D35:D46)</f>
        <v>0</v>
      </c>
    </row>
    <row r="48" spans="1:4" ht="11.25">
      <c r="A48" s="178" t="s">
        <v>112</v>
      </c>
      <c r="B48" s="178"/>
      <c r="C48" s="178"/>
      <c r="D48" s="178"/>
    </row>
    <row r="49" spans="1:4" ht="11.25">
      <c r="A49" s="53" t="s">
        <v>113</v>
      </c>
      <c r="B49" s="51"/>
      <c r="C49" s="51"/>
      <c r="D49" s="52"/>
    </row>
    <row r="50" spans="1:4" ht="11.25" customHeight="1">
      <c r="A50" s="181"/>
      <c r="B50" s="181"/>
      <c r="C50" s="181"/>
      <c r="D50" s="181"/>
    </row>
    <row r="51" spans="1:4" ht="11.25" customHeight="1">
      <c r="A51" s="182" t="s">
        <v>114</v>
      </c>
      <c r="B51" s="182"/>
      <c r="C51" s="182"/>
      <c r="D51" s="182"/>
    </row>
    <row r="52" spans="1:4" ht="11.25" customHeight="1">
      <c r="A52" s="175" t="s">
        <v>115</v>
      </c>
      <c r="B52" s="175"/>
      <c r="C52" s="175"/>
      <c r="D52" s="96">
        <f>+D32</f>
        <v>0</v>
      </c>
    </row>
    <row r="53" spans="1:4" ht="11.25" customHeight="1">
      <c r="A53" s="183" t="s">
        <v>116</v>
      </c>
      <c r="B53" s="183"/>
      <c r="C53" s="97">
        <f>SUM(C54:C61)</f>
        <v>0.3680000000000001</v>
      </c>
      <c r="D53" s="98" t="s">
        <v>117</v>
      </c>
    </row>
    <row r="54" spans="1:4" ht="11.25" customHeight="1">
      <c r="A54" s="176" t="s">
        <v>118</v>
      </c>
      <c r="B54" s="176"/>
      <c r="C54" s="99">
        <v>0.2</v>
      </c>
      <c r="D54" s="100">
        <f aca="true" t="shared" si="0" ref="D54:D61">TRUNC($D$32*C54,2)</f>
        <v>0</v>
      </c>
    </row>
    <row r="55" spans="1:4" ht="11.25" customHeight="1">
      <c r="A55" s="176" t="s">
        <v>119</v>
      </c>
      <c r="B55" s="176"/>
      <c r="C55" s="99">
        <v>0.015</v>
      </c>
      <c r="D55" s="100">
        <f t="shared" si="0"/>
        <v>0</v>
      </c>
    </row>
    <row r="56" spans="1:4" ht="11.25" customHeight="1">
      <c r="A56" s="176" t="s">
        <v>120</v>
      </c>
      <c r="B56" s="176"/>
      <c r="C56" s="99">
        <v>0.01</v>
      </c>
      <c r="D56" s="100">
        <f t="shared" si="0"/>
        <v>0</v>
      </c>
    </row>
    <row r="57" spans="1:4" ht="11.25" customHeight="1">
      <c r="A57" s="176" t="s">
        <v>121</v>
      </c>
      <c r="B57" s="176"/>
      <c r="C57" s="99">
        <v>0.002</v>
      </c>
      <c r="D57" s="100">
        <f t="shared" si="0"/>
        <v>0</v>
      </c>
    </row>
    <row r="58" spans="1:4" ht="11.25" customHeight="1">
      <c r="A58" s="176" t="s">
        <v>122</v>
      </c>
      <c r="B58" s="176"/>
      <c r="C58" s="99">
        <v>0.025</v>
      </c>
      <c r="D58" s="100">
        <f t="shared" si="0"/>
        <v>0</v>
      </c>
    </row>
    <row r="59" spans="1:4" ht="11.25" customHeight="1">
      <c r="A59" s="176" t="s">
        <v>123</v>
      </c>
      <c r="B59" s="176"/>
      <c r="C59" s="99">
        <v>0.08</v>
      </c>
      <c r="D59" s="100">
        <f t="shared" si="0"/>
        <v>0</v>
      </c>
    </row>
    <row r="60" spans="1:4" ht="13.5" customHeight="1">
      <c r="A60" s="176" t="s">
        <v>124</v>
      </c>
      <c r="B60" s="176"/>
      <c r="C60" s="101">
        <v>0.03</v>
      </c>
      <c r="D60" s="100">
        <f t="shared" si="0"/>
        <v>0</v>
      </c>
    </row>
    <row r="61" spans="1:4" ht="11.25" customHeight="1">
      <c r="A61" s="176" t="s">
        <v>125</v>
      </c>
      <c r="B61" s="176"/>
      <c r="C61" s="99">
        <v>0.006</v>
      </c>
      <c r="D61" s="100">
        <f t="shared" si="0"/>
        <v>0</v>
      </c>
    </row>
    <row r="62" spans="1:4" ht="11.25" customHeight="1">
      <c r="A62" s="184" t="s">
        <v>126</v>
      </c>
      <c r="B62" s="184"/>
      <c r="C62" s="97">
        <f>SUM(C63:C71)</f>
        <v>0.31479999999999997</v>
      </c>
      <c r="D62" s="102"/>
    </row>
    <row r="63" spans="1:4" ht="11.25" customHeight="1">
      <c r="A63" s="176" t="s">
        <v>127</v>
      </c>
      <c r="B63" s="176"/>
      <c r="C63" s="103">
        <v>0.1107</v>
      </c>
      <c r="D63" s="104">
        <f aca="true" t="shared" si="1" ref="D63:D71">TRUNC($D$32*C63,2)</f>
        <v>0</v>
      </c>
    </row>
    <row r="64" spans="1:4" ht="11.25" customHeight="1">
      <c r="A64" s="176" t="s">
        <v>179</v>
      </c>
      <c r="B64" s="176"/>
      <c r="C64" s="103">
        <v>0.0329</v>
      </c>
      <c r="D64" s="104">
        <f t="shared" si="1"/>
        <v>0</v>
      </c>
    </row>
    <row r="65" spans="1:4" ht="11.25" customHeight="1">
      <c r="A65" s="176" t="s">
        <v>180</v>
      </c>
      <c r="B65" s="176"/>
      <c r="C65" s="103">
        <v>0.022</v>
      </c>
      <c r="D65" s="104">
        <f t="shared" si="1"/>
        <v>0</v>
      </c>
    </row>
    <row r="66" spans="1:4" ht="11.25" customHeight="1">
      <c r="A66" s="176" t="s">
        <v>181</v>
      </c>
      <c r="B66" s="176"/>
      <c r="C66" s="103">
        <v>0.0005</v>
      </c>
      <c r="D66" s="104">
        <f t="shared" si="1"/>
        <v>0</v>
      </c>
    </row>
    <row r="67" spans="1:4" ht="11.25" customHeight="1">
      <c r="A67" s="176" t="s">
        <v>182</v>
      </c>
      <c r="B67" s="176"/>
      <c r="C67" s="103">
        <v>0.0002</v>
      </c>
      <c r="D67" s="104">
        <f t="shared" si="1"/>
        <v>0</v>
      </c>
    </row>
    <row r="68" spans="1:4" ht="11.25" customHeight="1">
      <c r="A68" s="176" t="s">
        <v>183</v>
      </c>
      <c r="B68" s="176"/>
      <c r="C68" s="103">
        <v>0.005</v>
      </c>
      <c r="D68" s="104">
        <f t="shared" si="1"/>
        <v>0</v>
      </c>
    </row>
    <row r="69" spans="1:4" ht="11.25" customHeight="1">
      <c r="A69" s="176" t="s">
        <v>184</v>
      </c>
      <c r="B69" s="176"/>
      <c r="C69" s="103">
        <v>0.0071</v>
      </c>
      <c r="D69" s="104">
        <f t="shared" si="1"/>
        <v>0</v>
      </c>
    </row>
    <row r="70" spans="1:4" ht="13.5" customHeight="1">
      <c r="A70" s="176" t="s">
        <v>185</v>
      </c>
      <c r="B70" s="176"/>
      <c r="C70" s="105">
        <v>0.0341</v>
      </c>
      <c r="D70" s="104">
        <f t="shared" si="1"/>
        <v>0</v>
      </c>
    </row>
    <row r="71" spans="1:4" ht="11.25" customHeight="1">
      <c r="A71" s="176" t="s">
        <v>186</v>
      </c>
      <c r="B71" s="176"/>
      <c r="C71" s="103">
        <v>0.1023</v>
      </c>
      <c r="D71" s="104">
        <f t="shared" si="1"/>
        <v>0</v>
      </c>
    </row>
    <row r="72" spans="1:4" ht="11.25" customHeight="1">
      <c r="A72" s="184" t="s">
        <v>128</v>
      </c>
      <c r="B72" s="184"/>
      <c r="C72" s="97">
        <f>SUM(C73:C74)</f>
        <v>0.046400000000000004</v>
      </c>
      <c r="D72" s="102"/>
    </row>
    <row r="73" spans="1:4" ht="11.25" customHeight="1">
      <c r="A73" s="176" t="s">
        <v>187</v>
      </c>
      <c r="B73" s="176"/>
      <c r="C73" s="105">
        <v>0.04</v>
      </c>
      <c r="D73" s="104">
        <f>TRUNC($D$32*C73,2)</f>
        <v>0</v>
      </c>
    </row>
    <row r="74" spans="1:4" ht="13.5" customHeight="1">
      <c r="A74" s="176" t="s">
        <v>188</v>
      </c>
      <c r="B74" s="176"/>
      <c r="C74" s="105">
        <v>0.0064</v>
      </c>
      <c r="D74" s="104">
        <f>TRUNC($D$32*C74,2)</f>
        <v>0</v>
      </c>
    </row>
    <row r="75" spans="1:4" ht="11.25" customHeight="1">
      <c r="A75" s="184" t="s">
        <v>129</v>
      </c>
      <c r="B75" s="184"/>
      <c r="C75" s="97">
        <f>+C76+C77</f>
        <v>0.1268</v>
      </c>
      <c r="D75" s="102"/>
    </row>
    <row r="76" spans="1:4" ht="11.25" customHeight="1">
      <c r="A76" s="176" t="s">
        <v>130</v>
      </c>
      <c r="B76" s="176"/>
      <c r="C76" s="99">
        <v>0.1239</v>
      </c>
      <c r="D76" s="104">
        <f>TRUNC($D$32*C76,2)</f>
        <v>0</v>
      </c>
    </row>
    <row r="77" spans="1:5" ht="11.25" customHeight="1">
      <c r="A77" s="176" t="s">
        <v>189</v>
      </c>
      <c r="B77" s="176"/>
      <c r="C77" s="99">
        <v>0.0029</v>
      </c>
      <c r="D77" s="104">
        <f>TRUNC($D$32*C77,2)</f>
        <v>0</v>
      </c>
      <c r="E77" s="106"/>
    </row>
    <row r="78" spans="1:5" ht="11.25">
      <c r="A78" s="185"/>
      <c r="B78" s="185"/>
      <c r="C78" s="107"/>
      <c r="D78" s="79"/>
      <c r="E78" s="108"/>
    </row>
    <row r="79" spans="1:5" ht="11.25" customHeight="1">
      <c r="A79" s="186" t="s">
        <v>131</v>
      </c>
      <c r="B79" s="186"/>
      <c r="C79" s="149">
        <f>+C53+C62+C72+C75</f>
        <v>0.8560000000000001</v>
      </c>
      <c r="D79" s="109">
        <f>SUM(D54:D77)</f>
        <v>0</v>
      </c>
      <c r="E79" s="108"/>
    </row>
    <row r="80" spans="1:4" s="112" customFormat="1" ht="11.25">
      <c r="A80" s="187"/>
      <c r="B80" s="187"/>
      <c r="C80" s="110"/>
      <c r="D80" s="111"/>
    </row>
    <row r="81" spans="1:5" s="112" customFormat="1" ht="11.25" customHeight="1">
      <c r="A81" s="188" t="s">
        <v>132</v>
      </c>
      <c r="B81" s="188"/>
      <c r="C81" s="188"/>
      <c r="D81" s="113">
        <f>+D79+D52+D47</f>
        <v>0</v>
      </c>
      <c r="E81" s="114"/>
    </row>
    <row r="82" spans="1:4" ht="11.25">
      <c r="A82" s="185"/>
      <c r="B82" s="185"/>
      <c r="C82" s="115"/>
      <c r="D82" s="116"/>
    </row>
    <row r="83" spans="1:4" ht="11.25">
      <c r="A83" s="118" t="s">
        <v>133</v>
      </c>
      <c r="B83" s="115"/>
      <c r="C83" s="115"/>
      <c r="D83" s="116"/>
    </row>
    <row r="84" spans="1:4" ht="11.25">
      <c r="A84" s="64"/>
      <c r="B84" s="69" t="s">
        <v>134</v>
      </c>
      <c r="C84" s="69" t="s">
        <v>135</v>
      </c>
      <c r="D84" s="68" t="s">
        <v>117</v>
      </c>
    </row>
    <row r="85" spans="1:5" ht="11.25">
      <c r="A85" s="64" t="s">
        <v>136</v>
      </c>
      <c r="B85" s="64" t="s">
        <v>190</v>
      </c>
      <c r="C85" s="119">
        <v>0.0865</v>
      </c>
      <c r="D85" s="120">
        <f>TRUNC(D81*C85,2)</f>
        <v>0</v>
      </c>
      <c r="E85" s="108"/>
    </row>
    <row r="86" spans="1:5" ht="11.25">
      <c r="A86" s="64" t="s">
        <v>137</v>
      </c>
      <c r="B86" s="64" t="s">
        <v>138</v>
      </c>
      <c r="C86" s="119">
        <v>0.12</v>
      </c>
      <c r="D86" s="120">
        <f>TRUNC((D81+D85)*C86,2)</f>
        <v>0</v>
      </c>
      <c r="E86" s="108"/>
    </row>
    <row r="87" spans="1:5" ht="11.25" customHeight="1">
      <c r="A87" s="69"/>
      <c r="B87" s="69" t="s">
        <v>139</v>
      </c>
      <c r="C87" s="121">
        <f>SUM(C85:C86)</f>
        <v>0.2065</v>
      </c>
      <c r="D87" s="78">
        <f>SUM(D85:D86)</f>
        <v>0</v>
      </c>
      <c r="E87" s="108"/>
    </row>
    <row r="88" spans="1:4" ht="11.25">
      <c r="A88" s="95"/>
      <c r="B88" s="95"/>
      <c r="C88" s="122"/>
      <c r="D88" s="123"/>
    </row>
    <row r="89" spans="1:4" ht="13.5" customHeight="1">
      <c r="A89" s="186" t="s">
        <v>140</v>
      </c>
      <c r="B89" s="186"/>
      <c r="C89" s="186"/>
      <c r="D89" s="78">
        <f>+D81+D87</f>
        <v>0</v>
      </c>
    </row>
    <row r="90" spans="1:4" s="41" customFormat="1" ht="11.25">
      <c r="A90" s="53"/>
      <c r="B90" s="51"/>
      <c r="C90" s="51"/>
      <c r="D90" s="79"/>
    </row>
    <row r="91" spans="1:4" ht="11.25">
      <c r="A91" s="124" t="s">
        <v>141</v>
      </c>
      <c r="B91" s="51"/>
      <c r="C91" s="51" t="s">
        <v>142</v>
      </c>
      <c r="D91" s="125">
        <f>+D89/D99</f>
        <v>0</v>
      </c>
    </row>
    <row r="92" spans="1:4" ht="11.25">
      <c r="A92" s="126" t="s">
        <v>143</v>
      </c>
      <c r="B92" s="52"/>
      <c r="C92" s="189"/>
      <c r="D92" s="189"/>
    </row>
    <row r="93" spans="1:4" ht="11.25">
      <c r="A93" s="64" t="s">
        <v>144</v>
      </c>
      <c r="B93" s="69" t="s">
        <v>145</v>
      </c>
      <c r="C93" s="121" t="s">
        <v>135</v>
      </c>
      <c r="D93" s="127" t="s">
        <v>117</v>
      </c>
    </row>
    <row r="94" spans="1:4" ht="11.25">
      <c r="A94" s="64" t="s">
        <v>146</v>
      </c>
      <c r="B94" s="64" t="s">
        <v>147</v>
      </c>
      <c r="C94" s="128"/>
      <c r="D94" s="120"/>
    </row>
    <row r="95" spans="1:4" ht="11.25">
      <c r="A95" s="64" t="s">
        <v>148</v>
      </c>
      <c r="B95" s="64" t="s">
        <v>149</v>
      </c>
      <c r="C95" s="119">
        <v>0.0065</v>
      </c>
      <c r="D95" s="120">
        <f>TRUNC($D$91*C95,2)</f>
        <v>0</v>
      </c>
    </row>
    <row r="96" spans="1:4" ht="11.25">
      <c r="A96" s="64" t="s">
        <v>150</v>
      </c>
      <c r="B96" s="64" t="s">
        <v>151</v>
      </c>
      <c r="C96" s="119">
        <v>0.03</v>
      </c>
      <c r="D96" s="120">
        <f>TRUNC($D$91*C96,2)</f>
        <v>0</v>
      </c>
    </row>
    <row r="97" spans="1:6" ht="11.25">
      <c r="A97" s="64" t="s">
        <v>152</v>
      </c>
      <c r="B97" s="64" t="s">
        <v>153</v>
      </c>
      <c r="C97" s="129">
        <v>0.05</v>
      </c>
      <c r="D97" s="120">
        <f>TRUNC($D$91*C97,2)</f>
        <v>0</v>
      </c>
      <c r="E97" s="130"/>
      <c r="F97" s="131"/>
    </row>
    <row r="98" spans="1:5" ht="11.25">
      <c r="A98" s="64" t="s">
        <v>154</v>
      </c>
      <c r="B98" s="69" t="s">
        <v>155</v>
      </c>
      <c r="C98" s="121">
        <f>SUM(C95:C97)</f>
        <v>0.0865</v>
      </c>
      <c r="D98" s="132">
        <f>SUM(D95:D97)</f>
        <v>0</v>
      </c>
      <c r="E98" s="133"/>
    </row>
    <row r="99" spans="1:5" ht="11.25">
      <c r="A99" s="53" t="s">
        <v>156</v>
      </c>
      <c r="B99" s="51"/>
      <c r="C99" s="51"/>
      <c r="D99" s="134">
        <f>1-C98</f>
        <v>0.9135</v>
      </c>
      <c r="E99" s="133"/>
    </row>
    <row r="100" spans="1:6" ht="10.5" customHeight="1">
      <c r="A100" s="135" t="s">
        <v>157</v>
      </c>
      <c r="B100" s="51"/>
      <c r="C100" s="51"/>
      <c r="D100" s="52"/>
      <c r="E100" s="136"/>
      <c r="F100" s="108"/>
    </row>
    <row r="101" spans="1:4" ht="11.25">
      <c r="A101" s="135" t="s">
        <v>158</v>
      </c>
      <c r="B101" s="51"/>
      <c r="C101" s="51"/>
      <c r="D101" s="52"/>
    </row>
    <row r="102" spans="1:4" ht="11.25">
      <c r="A102" s="124" t="s">
        <v>159</v>
      </c>
      <c r="B102" s="94"/>
      <c r="C102" s="94"/>
      <c r="D102" s="94"/>
    </row>
    <row r="103" spans="1:4" ht="11.25">
      <c r="A103" s="124" t="s">
        <v>160</v>
      </c>
      <c r="B103" s="51"/>
      <c r="C103" s="51"/>
      <c r="D103" s="52"/>
    </row>
    <row r="104" spans="1:4" ht="11.25">
      <c r="A104" s="68" t="s">
        <v>161</v>
      </c>
      <c r="B104" s="117" t="s">
        <v>162</v>
      </c>
      <c r="C104" s="69"/>
      <c r="D104" s="117" t="s">
        <v>163</v>
      </c>
    </row>
    <row r="105" spans="1:4" ht="11.25">
      <c r="A105" s="64" t="s">
        <v>164</v>
      </c>
      <c r="B105" s="74" t="s">
        <v>81</v>
      </c>
      <c r="C105" s="74"/>
      <c r="D105" s="137">
        <f>+D32</f>
        <v>0</v>
      </c>
    </row>
    <row r="106" spans="1:4" ht="11.25">
      <c r="A106" s="64" t="s">
        <v>165</v>
      </c>
      <c r="B106" s="74" t="s">
        <v>166</v>
      </c>
      <c r="C106" s="138">
        <f>+C79</f>
        <v>0.8560000000000001</v>
      </c>
      <c r="D106" s="137">
        <f>+D79</f>
        <v>0</v>
      </c>
    </row>
    <row r="107" spans="1:4" ht="11.25">
      <c r="A107" s="64" t="s">
        <v>167</v>
      </c>
      <c r="B107" s="74" t="s">
        <v>168</v>
      </c>
      <c r="C107" s="74"/>
      <c r="D107" s="137">
        <f>+D47</f>
        <v>0</v>
      </c>
    </row>
    <row r="108" spans="1:4" ht="11.25">
      <c r="A108" s="139" t="s">
        <v>169</v>
      </c>
      <c r="B108" s="140" t="s">
        <v>170</v>
      </c>
      <c r="C108" s="140"/>
      <c r="D108" s="141">
        <f>SUM(D105:D107)</f>
        <v>0</v>
      </c>
    </row>
    <row r="109" spans="1:4" ht="11.25">
      <c r="A109" s="64"/>
      <c r="B109" s="69" t="s">
        <v>171</v>
      </c>
      <c r="C109" s="64"/>
      <c r="D109" s="142">
        <f>SUM(D108:D108)</f>
        <v>0</v>
      </c>
    </row>
    <row r="110" spans="1:4" ht="11.25">
      <c r="A110" s="135"/>
      <c r="B110" s="51"/>
      <c r="C110" s="51"/>
      <c r="D110" s="52"/>
    </row>
    <row r="111" spans="2:4" ht="11.25">
      <c r="B111" s="51"/>
      <c r="C111" s="51"/>
      <c r="D111" s="52"/>
    </row>
    <row r="112" spans="1:4" ht="12.75">
      <c r="A112" s="143" t="s">
        <v>172</v>
      </c>
      <c r="B112" s="51"/>
      <c r="C112" s="51"/>
      <c r="D112" s="52"/>
    </row>
    <row r="113" spans="1:4" ht="11.25">
      <c r="A113" s="64"/>
      <c r="B113" s="69" t="s">
        <v>173</v>
      </c>
      <c r="C113" s="69"/>
      <c r="D113" s="52"/>
    </row>
    <row r="114" spans="1:4" ht="12.75" customHeight="1">
      <c r="A114" s="64"/>
      <c r="B114" s="69" t="s">
        <v>174</v>
      </c>
      <c r="C114" s="144" t="s">
        <v>117</v>
      </c>
      <c r="D114" s="52"/>
    </row>
    <row r="115" spans="1:4" ht="11.25">
      <c r="A115" s="74" t="s">
        <v>164</v>
      </c>
      <c r="B115" s="64" t="s">
        <v>175</v>
      </c>
      <c r="C115" s="145">
        <f>+D109</f>
        <v>0</v>
      </c>
      <c r="D115" s="52"/>
    </row>
    <row r="116" spans="1:4" ht="12.75" customHeight="1">
      <c r="A116" s="74" t="s">
        <v>165</v>
      </c>
      <c r="B116" s="64" t="s">
        <v>176</v>
      </c>
      <c r="C116" s="145">
        <f>D87</f>
        <v>0</v>
      </c>
      <c r="D116" s="52"/>
    </row>
    <row r="117" spans="1:4" ht="13.5" customHeight="1">
      <c r="A117" s="74" t="s">
        <v>167</v>
      </c>
      <c r="B117" s="64" t="s">
        <v>145</v>
      </c>
      <c r="C117" s="145">
        <f>+D98</f>
        <v>0</v>
      </c>
      <c r="D117" s="52"/>
    </row>
    <row r="118" spans="1:4" ht="11.25">
      <c r="A118" s="146" t="s">
        <v>169</v>
      </c>
      <c r="B118" s="146" t="s">
        <v>177</v>
      </c>
      <c r="C118" s="147">
        <f>SUM(C115:C117)</f>
        <v>0</v>
      </c>
      <c r="D118" s="52"/>
    </row>
    <row r="119" spans="1:4" ht="11.25">
      <c r="A119" s="151"/>
      <c r="B119" s="152"/>
      <c r="C119" s="151"/>
      <c r="D119" s="151"/>
    </row>
    <row r="120" spans="2:5" ht="15" customHeight="1">
      <c r="B120" s="156"/>
      <c r="C120" s="157"/>
      <c r="E120" s="150"/>
    </row>
    <row r="121" spans="2:5" ht="15" customHeight="1">
      <c r="B121" s="156"/>
      <c r="C121" s="157"/>
      <c r="E121" s="150"/>
    </row>
    <row r="122" spans="2:5" ht="15" customHeight="1">
      <c r="B122" s="156"/>
      <c r="C122" s="157"/>
      <c r="E122" s="150"/>
    </row>
    <row r="123" spans="2:5" ht="15" customHeight="1">
      <c r="B123" s="156"/>
      <c r="C123" s="157"/>
      <c r="E123" s="150"/>
    </row>
  </sheetData>
  <sheetProtection/>
  <mergeCells count="69">
    <mergeCell ref="A79:B79"/>
    <mergeCell ref="A80:B80"/>
    <mergeCell ref="A81:C81"/>
    <mergeCell ref="A89:C89"/>
    <mergeCell ref="C92:D92"/>
    <mergeCell ref="A82:B82"/>
    <mergeCell ref="A73:B73"/>
    <mergeCell ref="A74:B74"/>
    <mergeCell ref="A75:B75"/>
    <mergeCell ref="A76:B76"/>
    <mergeCell ref="A77:B77"/>
    <mergeCell ref="A78:B78"/>
    <mergeCell ref="A70:B70"/>
    <mergeCell ref="A71:B71"/>
    <mergeCell ref="A67:B67"/>
    <mergeCell ref="A65:B65"/>
    <mergeCell ref="A69:B69"/>
    <mergeCell ref="A72:B72"/>
    <mergeCell ref="A60:B60"/>
    <mergeCell ref="A61:B61"/>
    <mergeCell ref="A62:B62"/>
    <mergeCell ref="A63:B63"/>
    <mergeCell ref="A68:B68"/>
    <mergeCell ref="A66:B66"/>
    <mergeCell ref="A64:B64"/>
    <mergeCell ref="A54:B54"/>
    <mergeCell ref="A55:B55"/>
    <mergeCell ref="A56:B56"/>
    <mergeCell ref="A57:B57"/>
    <mergeCell ref="A58:B58"/>
    <mergeCell ref="A59:B59"/>
    <mergeCell ref="B46:C46"/>
    <mergeCell ref="A48:D48"/>
    <mergeCell ref="A50:D50"/>
    <mergeCell ref="A51:D51"/>
    <mergeCell ref="A52:C52"/>
    <mergeCell ref="A53:B53"/>
    <mergeCell ref="B41:C41"/>
    <mergeCell ref="B42:C42"/>
    <mergeCell ref="B43:C43"/>
    <mergeCell ref="A37:A38"/>
    <mergeCell ref="B44:C44"/>
    <mergeCell ref="B45:C45"/>
    <mergeCell ref="C25:D25"/>
    <mergeCell ref="B26:C26"/>
    <mergeCell ref="A28:D28"/>
    <mergeCell ref="A35:A36"/>
    <mergeCell ref="B39:C39"/>
    <mergeCell ref="B40:C40"/>
    <mergeCell ref="A18:D18"/>
    <mergeCell ref="A19:D19"/>
    <mergeCell ref="B20:C20"/>
    <mergeCell ref="B21:C21"/>
    <mergeCell ref="A23:D23"/>
    <mergeCell ref="B24:C24"/>
    <mergeCell ref="B11:C11"/>
    <mergeCell ref="B12:C12"/>
    <mergeCell ref="B13:C13"/>
    <mergeCell ref="B14:C14"/>
    <mergeCell ref="B15:C15"/>
    <mergeCell ref="B16:C16"/>
    <mergeCell ref="B6:C6"/>
    <mergeCell ref="B7:D7"/>
    <mergeCell ref="B10:C10"/>
    <mergeCell ref="A1:D1"/>
    <mergeCell ref="A2:D2"/>
    <mergeCell ref="A3:D3"/>
    <mergeCell ref="B4:C4"/>
    <mergeCell ref="C5:D5"/>
  </mergeCells>
  <printOptions/>
  <pageMargins left="0.5118055555555555" right="0.5118055555555555" top="0.7875" bottom="0.7875" header="0.5118055555555555" footer="0.5118055555555555"/>
  <pageSetup horizontalDpi="600" verticalDpi="600" orientation="portrait" paperSize="9" scale="80" r:id="rId1"/>
  <ignoredErrors>
    <ignoredError sqref="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Sodre</dc:creator>
  <cp:keywords/>
  <dc:description/>
  <cp:lastModifiedBy>LICITACAO</cp:lastModifiedBy>
  <cp:lastPrinted>2017-10-23T16:09:16Z</cp:lastPrinted>
  <dcterms:created xsi:type="dcterms:W3CDTF">2014-10-15T10:05:26Z</dcterms:created>
  <dcterms:modified xsi:type="dcterms:W3CDTF">2018-09-25T19:18:28Z</dcterms:modified>
  <cp:category/>
  <cp:version/>
  <cp:contentType/>
  <cp:contentStatus/>
</cp:coreProperties>
</file>